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remicon\profiles\Documents\a.pustovalov\Documents\4. Шаблоны\КП и Бланк заказа\БЗ Трафарет\"/>
    </mc:Choice>
  </mc:AlternateContent>
  <xr:revisionPtr revIDLastSave="0" documentId="13_ncr:1_{90ACB190-F432-4A48-AC89-8FCDE95F9472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Ver 5.3" sheetId="1" r:id="rId1"/>
    <sheet name="Список" sheetId="3" state="hidden" r:id="rId2"/>
  </sheets>
  <definedNames>
    <definedName name="_xlnm.Print_Area" localSheetId="0">'Ver 5.3'!$A$1:$H$55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A41" i="1"/>
  <c r="E20" i="1"/>
  <c r="A23" i="1"/>
  <c r="E21" i="1"/>
  <c r="E31" i="1"/>
  <c r="A42" i="1"/>
  <c r="G32" i="1" l="1"/>
  <c r="E32" i="1"/>
  <c r="E29" i="1"/>
  <c r="E26" i="1"/>
  <c r="E22" i="1"/>
  <c r="E45" i="1"/>
  <c r="E34" i="1"/>
  <c r="A34" i="1"/>
  <c r="B33" i="1"/>
  <c r="E33" i="1" s="1"/>
  <c r="A17" i="1"/>
  <c r="G33" i="1" l="1"/>
  <c r="A14" i="1"/>
  <c r="A33" i="1" l="1"/>
  <c r="A32" i="1"/>
  <c r="A31" i="1"/>
  <c r="A35" i="1" l="1"/>
  <c r="E46" i="1" l="1"/>
  <c r="A39" i="1" l="1"/>
  <c r="A15" i="1"/>
  <c r="A12" i="1"/>
  <c r="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Пустовалов Александр Владимирович</author>
  </authors>
  <commentList>
    <comment ref="E20" authorId="0" shapeId="0" xr:uid="{2F9BBBDE-5AFE-4DD9-ACD9-D7F9154BB022}">
      <text>
        <r>
          <rPr>
            <sz val="9"/>
            <color indexed="81"/>
            <rFont val="Calibri"/>
            <family val="2"/>
            <charset val="204"/>
            <scheme val="minor"/>
          </rPr>
          <t>Расчет срока изготовления не включает день оплаты счета и рассчитывается до момента поступления готовой продукции на склад.
Дополнительные сервисы увеличивают срок изготовления на:
• 1 день Финишная полировка
• 1 день Усиление края
• 3 дня Многоуровневый</t>
        </r>
      </text>
    </comment>
    <comment ref="B22" authorId="0" shapeId="0" xr:uid="{1EE66D18-38AC-45A8-BBA6-15A35BBFA132}">
      <text>
        <r>
          <rPr>
            <sz val="9"/>
            <color indexed="81"/>
            <rFont val="Calibri"/>
            <family val="2"/>
            <charset val="204"/>
            <scheme val="minor"/>
          </rPr>
          <t>Проект трафарета будет подготовлен на основании файлов проекта печатной платы. 
Для заказа необходимо приложить файлы рамки под вашу систему натяжения только в случае заказа трафарета "На листе".</t>
        </r>
      </text>
    </comment>
    <comment ref="B25" authorId="0" shapeId="0" xr:uid="{5C6D3241-93CD-4625-BDA0-FBC7A13A6D69}">
      <text>
        <r>
          <rPr>
            <sz val="9"/>
            <color indexed="81"/>
            <rFont val="Calibri"/>
            <family val="2"/>
            <charset val="204"/>
            <scheme val="minor"/>
          </rPr>
          <t>Это наименование должно совпадать с файлом проекта, оно будет использоваться при выставлении счета и в отгрузочных документах.</t>
        </r>
      </text>
    </comment>
    <comment ref="B28" authorId="0" shapeId="0" xr:uid="{0B668384-D463-44CC-923D-9FEDD9583608}">
      <text>
        <r>
          <rPr>
            <b/>
            <sz val="9"/>
            <color indexed="81"/>
            <rFont val="Calibri"/>
            <family val="2"/>
            <charset val="204"/>
            <scheme val="minor"/>
          </rPr>
          <t>Для трафарета стороны "TOP" печатной платы: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
• Вид со стороны "Платы", если трафарет зеркалили;
• Вид со стороны "Ракеля", если трафарет НЕ зеркалили.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Для трафарета стороны "BOTTOM" печатной платы: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
• Вид со стороны "Платы", если трафарет НЕ зеркалили
• Вид со стороны "Ракеля", если трафарет зеркалили</t>
        </r>
      </text>
    </comment>
    <comment ref="B37" authorId="0" shapeId="0" xr:uid="{C848A41D-B086-4141-B499-EC750EBA44D9}">
      <text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производственный номер заказа и номер трафарета, название проекта, сторона TOP/BOT, толщина стали, дата производства.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 + QR | Bar code: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стандарт, а также QR | Bar code со всеми данными для автоматического считывания.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 + QR клиента: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стандарт, а также QR код с текстом, указанным в текстовом поле.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Нестандарт: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по файлам проекта из слоя Mark или текст, указанный в текстовом поле.</t>
        </r>
      </text>
    </comment>
  </commentList>
</comments>
</file>

<file path=xl/sharedStrings.xml><?xml version="1.0" encoding="utf-8"?>
<sst xmlns="http://schemas.openxmlformats.org/spreadsheetml/2006/main" count="146" uniqueCount="103">
  <si>
    <t>необходимо заполнить</t>
  </si>
  <si>
    <t xml:space="preserve">Наименование компании / ФИО заказчика </t>
  </si>
  <si>
    <t>Вид плательщика</t>
  </si>
  <si>
    <t>необходимо выбрать                                        ˅</t>
  </si>
  <si>
    <t>Способ получения трафаретов</t>
  </si>
  <si>
    <t>Тариф изготовления</t>
  </si>
  <si>
    <t>Основные параметры проекта</t>
  </si>
  <si>
    <t>Наименование трафарета</t>
  </si>
  <si>
    <t>Использовать пастовые слои без изменений</t>
  </si>
  <si>
    <t>Сторона печатной платы, для которой делается трафарет</t>
  </si>
  <si>
    <t>Апертуры отрисованы со стороны</t>
  </si>
  <si>
    <t>Толщина стали трафарета</t>
  </si>
  <si>
    <t>Габариты трафарета</t>
  </si>
  <si>
    <t>Y</t>
  </si>
  <si>
    <t>мм</t>
  </si>
  <si>
    <t>Вид трафарета</t>
  </si>
  <si>
    <t>Маркировка и реперные знаки</t>
  </si>
  <si>
    <t>Маркировка трафарета</t>
  </si>
  <si>
    <t>Реперные знаки</t>
  </si>
  <si>
    <t>Финишная полировка</t>
  </si>
  <si>
    <t>Усиление края</t>
  </si>
  <si>
    <t>Многоуровневый трафарет</t>
  </si>
  <si>
    <t>Согласование проекта</t>
  </si>
  <si>
    <t>Дополнительные требования</t>
  </si>
  <si>
    <t>Для ПП Резонит</t>
  </si>
  <si>
    <t>BOTTOM</t>
  </si>
  <si>
    <t>Сторона апертур</t>
  </si>
  <si>
    <t>Толщина</t>
  </si>
  <si>
    <t>Габариты рамы</t>
  </si>
  <si>
    <t>584х584</t>
  </si>
  <si>
    <t>T-Bond</t>
  </si>
  <si>
    <t>370х470</t>
  </si>
  <si>
    <t>558х558</t>
  </si>
  <si>
    <t>Маркировка</t>
  </si>
  <si>
    <t>Нанесение маркировки</t>
  </si>
  <si>
    <t>2 стороны</t>
  </si>
  <si>
    <t>4 стороны</t>
  </si>
  <si>
    <t>Количество реперов</t>
  </si>
  <si>
    <t>шт</t>
  </si>
  <si>
    <t>350х450   (проф. 30х40)</t>
  </si>
  <si>
    <t>584х584   (проф. 30х40)</t>
  </si>
  <si>
    <t>650х550   (проф. 30х40)</t>
  </si>
  <si>
    <t>735х735   (проф. 30х40)</t>
  </si>
  <si>
    <t>0,08 мм</t>
  </si>
  <si>
    <t>0,1 мм</t>
  </si>
  <si>
    <t>0,12 мм</t>
  </si>
  <si>
    <t>0,13 мм</t>
  </si>
  <si>
    <t>0,15 мм</t>
  </si>
  <si>
    <t>0,18 мм</t>
  </si>
  <si>
    <t>0,2 мм</t>
  </si>
  <si>
    <t>0,3 мм</t>
  </si>
  <si>
    <t>Рекомендуем для трафаретов толщиной 0,1 мм и тоньше.</t>
  </si>
  <si>
    <t>2                                      ˅</t>
  </si>
  <si>
    <t>Если трафарет для стороны BOTTOM платы и вы «отзеркалили» апертуры, то укажите сторону «TOP» со стороны ракеля.</t>
  </si>
  <si>
    <t>X1</t>
  </si>
  <si>
    <t>Кол-во</t>
  </si>
  <si>
    <t>необходимо выбрать˅</t>
  </si>
  <si>
    <r>
      <t xml:space="preserve">TOP                   </t>
    </r>
    <r>
      <rPr>
        <sz val="9"/>
        <color theme="1"/>
        <rFont val="Roboto Light"/>
      </rPr>
      <t xml:space="preserve"> </t>
    </r>
    <r>
      <rPr>
        <sz val="11"/>
        <color theme="1"/>
        <rFont val="Roboto Light"/>
      </rPr>
      <t xml:space="preserve">       </t>
    </r>
    <r>
      <rPr>
        <sz val="10"/>
        <color theme="1"/>
        <rFont val="Roboto Light"/>
      </rPr>
      <t xml:space="preserve"> </t>
    </r>
  </si>
  <si>
    <t>Y1</t>
  </si>
  <si>
    <t>Рекомендуем, если апертуры превышают мин. соотношение диаметра к толщине листа. Улучшает отделение пасты.</t>
  </si>
  <si>
    <t>8-499-399-80-80</t>
  </si>
  <si>
    <t>zakaz@trafarez.ru</t>
  </si>
  <si>
    <r>
      <rPr>
        <u/>
        <sz val="9"/>
        <color rgb="FFEA9804"/>
        <rFont val="Roboto Light"/>
      </rPr>
      <t>Даю Согласие на получение рассылки</t>
    </r>
    <r>
      <rPr>
        <sz val="9"/>
        <rFont val="Roboto Light"/>
      </rPr>
      <t xml:space="preserve"> рекламно-информационных материалов.</t>
    </r>
  </si>
  <si>
    <t>Трафарет для платы, изготовленной в Резонит</t>
  </si>
  <si>
    <t>№Заказа</t>
  </si>
  <si>
    <t>Наименование платы</t>
  </si>
  <si>
    <t xml:space="preserve">Область маркировки должна помещаться в поле 100х100 мм. Расположение от края листа трафарета - не далее чем 100 мм крайний символ.
</t>
  </si>
  <si>
    <t>Контакт по техническим вопросам     (ФИО, e-mail, телефон)</t>
  </si>
  <si>
    <t>экспресс</t>
  </si>
  <si>
    <t>на листе</t>
  </si>
  <si>
    <t>на собственной раме</t>
  </si>
  <si>
    <t>на раме T-BOND</t>
  </si>
  <si>
    <t>нестандарт. изделие</t>
  </si>
  <si>
    <t>исходя из проекта</t>
  </si>
  <si>
    <t>да</t>
  </si>
  <si>
    <t>экспресс-доставка</t>
  </si>
  <si>
    <t>пункт самовывоза СДЭК</t>
  </si>
  <si>
    <t>доставка до филиала ТК</t>
  </si>
  <si>
    <t>ракеля</t>
  </si>
  <si>
    <t>платы</t>
  </si>
  <si>
    <t>свои размеры</t>
  </si>
  <si>
    <t>гравированные</t>
  </si>
  <si>
    <t>сквозные</t>
  </si>
  <si>
    <t>стандарт+QR</t>
  </si>
  <si>
    <t>стандарт+BAR</t>
  </si>
  <si>
    <t>стандарт+QR клиента</t>
  </si>
  <si>
    <t>нестандарт</t>
  </si>
  <si>
    <t>Вид доставки</t>
  </si>
  <si>
    <t>Шапка</t>
  </si>
  <si>
    <t>Тариф и ПП Резонит</t>
  </si>
  <si>
    <t>Основные параметры</t>
  </si>
  <si>
    <t>Сторона ПП</t>
  </si>
  <si>
    <t>Доп. сервисы</t>
  </si>
  <si>
    <t>Для корректной работы достаточно не более 4-х реперных знаков. Избыточное количество влияет на стоимость и срок изготовления.</t>
  </si>
  <si>
    <t xml:space="preserve">Почта России </t>
  </si>
  <si>
    <t>нет                                   ˅</t>
  </si>
  <si>
    <t>стандарт                        ˅</t>
  </si>
  <si>
    <t>платы                             ˅</t>
  </si>
  <si>
    <t>X</t>
  </si>
  <si>
    <t>)</t>
  </si>
  <si>
    <t>*</t>
  </si>
  <si>
    <r>
      <t xml:space="preserve">Отправляя заполненный бланк в ТРАФАРЕЗ, я соглашаюсь с условиями </t>
    </r>
    <r>
      <rPr>
        <u/>
        <sz val="9"/>
        <color rgb="FFEA9804"/>
        <rFont val="Roboto Light"/>
      </rPr>
      <t>Политики обработки персональных данных</t>
    </r>
  </si>
  <si>
    <t xml:space="preserve">Нанесение маркировки со стороны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</si>
</sst>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.5"/>
      <color theme="10"/>
      <name val="Arial Cyr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Calibri"/>
      <family val="2"/>
      <charset val="204"/>
      <scheme val="minor"/>
    </font>
    <font>
      <b/>
      <sz val="9"/>
      <color indexed="81"/>
      <name val="Calibri"/>
      <family val="2"/>
      <charset val="204"/>
      <scheme val="minor"/>
    </font>
    <font>
      <sz val="10"/>
      <name val="Roboto Light"/>
    </font>
    <font>
      <sz val="9"/>
      <name val="Roboto Light"/>
    </font>
    <font>
      <sz val="11"/>
      <color theme="1"/>
      <name val="Roboto Light"/>
    </font>
    <font>
      <sz val="9"/>
      <color theme="1"/>
      <name val="Roboto Light"/>
    </font>
    <font>
      <sz val="10"/>
      <color theme="1"/>
      <name val="Roboto Light"/>
    </font>
    <font>
      <sz val="10"/>
      <color theme="0" tint="-4.9989318521683403E-2"/>
      <name val="Roboto Light"/>
    </font>
    <font>
      <sz val="8"/>
      <color theme="1"/>
      <name val="Roboto Light"/>
    </font>
    <font>
      <sz val="8"/>
      <color theme="0" tint="-4.9989318521683403E-2"/>
      <name val="Roboto Light"/>
    </font>
    <font>
      <sz val="9"/>
      <color theme="0" tint="-4.9989318521683403E-2"/>
      <name val="Roboto Light"/>
    </font>
    <font>
      <b/>
      <sz val="11"/>
      <color theme="1"/>
      <name val="Roboto Medium"/>
    </font>
    <font>
      <u/>
      <sz val="9"/>
      <color rgb="FFEA9804"/>
      <name val="Roboto Light"/>
    </font>
    <font>
      <sz val="11"/>
      <name val="Roboto Light"/>
    </font>
    <font>
      <b/>
      <sz val="11"/>
      <color theme="1"/>
      <name val="Roboto Light"/>
    </font>
    <font>
      <sz val="11"/>
      <color theme="1"/>
      <name val="Wingdings"/>
      <charset val="2"/>
    </font>
    <font>
      <sz val="12"/>
      <color theme="1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gradientFill>
        <stop position="0">
          <color theme="0" tint="-0.1490218817712943"/>
        </stop>
        <stop position="1">
          <color theme="0" tint="-0.25098422193060094"/>
        </stop>
      </gradientFill>
    </fill>
    <fill>
      <gradientFill>
        <stop position="0">
          <color rgb="FFFBAA19"/>
        </stop>
        <stop position="1">
          <color rgb="FF5A3B02"/>
        </stop>
      </gradientFill>
    </fill>
    <fill>
      <patternFill patternType="solid">
        <fgColor theme="0" tint="-4.9989318521683403E-2"/>
        <bgColor indexed="26"/>
      </patternFill>
    </fill>
  </fills>
  <borders count="54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4.9989318521683403E-2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6">
    <xf numFmtId="0" fontId="0" fillId="0" borderId="0" xfId="0"/>
    <xf numFmtId="0" fontId="1" fillId="3" borderId="0" xfId="0" applyFont="1" applyFill="1"/>
    <xf numFmtId="0" fontId="0" fillId="4" borderId="0" xfId="0" applyFill="1"/>
    <xf numFmtId="0" fontId="3" fillId="2" borderId="1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3" fillId="2" borderId="20" xfId="0" applyFont="1" applyFill="1" applyBorder="1" applyAlignment="1">
      <alignment horizontal="center" wrapText="1"/>
    </xf>
    <xf numFmtId="0" fontId="15" fillId="2" borderId="9" xfId="0" applyFont="1" applyFill="1" applyBorder="1"/>
    <xf numFmtId="0" fontId="7" fillId="2" borderId="24" xfId="0" applyFont="1" applyFill="1" applyBorder="1" applyProtection="1">
      <protection hidden="1"/>
    </xf>
    <xf numFmtId="0" fontId="14" fillId="2" borderId="0" xfId="0" applyFont="1" applyFill="1" applyAlignment="1">
      <alignment horizontal="center" wrapText="1"/>
    </xf>
    <xf numFmtId="0" fontId="11" fillId="2" borderId="40" xfId="0" applyFont="1" applyFill="1" applyBorder="1" applyAlignment="1">
      <alignment horizontal="left"/>
    </xf>
    <xf numFmtId="0" fontId="11" fillId="2" borderId="35" xfId="0" applyFont="1" applyFill="1" applyBorder="1"/>
    <xf numFmtId="0" fontId="4" fillId="2" borderId="43" xfId="0" applyFont="1" applyFill="1" applyBorder="1"/>
    <xf numFmtId="0" fontId="4" fillId="2" borderId="44" xfId="0" applyFont="1" applyFill="1" applyBorder="1"/>
    <xf numFmtId="0" fontId="4" fillId="2" borderId="45" xfId="0" applyFont="1" applyFill="1" applyBorder="1" applyAlignment="1">
      <alignment horizontal="left"/>
    </xf>
    <xf numFmtId="0" fontId="4" fillId="2" borderId="45" xfId="0" applyFont="1" applyFill="1" applyBorder="1"/>
    <xf numFmtId="0" fontId="11" fillId="2" borderId="32" xfId="0" applyFont="1" applyFill="1" applyBorder="1" applyProtection="1">
      <protection hidden="1"/>
    </xf>
    <xf numFmtId="0" fontId="11" fillId="2" borderId="35" xfId="0" applyFont="1" applyFill="1" applyBorder="1" applyAlignment="1" applyProtection="1">
      <alignment horizontal="left" wrapText="1"/>
      <protection hidden="1"/>
    </xf>
    <xf numFmtId="0" fontId="11" fillId="2" borderId="34" xfId="0" applyFont="1" applyFill="1" applyBorder="1" applyProtection="1">
      <protection hidden="1"/>
    </xf>
    <xf numFmtId="0" fontId="11" fillId="2" borderId="33" xfId="0" applyFont="1" applyFill="1" applyBorder="1" applyAlignment="1" applyProtection="1">
      <alignment horizontal="left"/>
      <protection hidden="1"/>
    </xf>
    <xf numFmtId="0" fontId="11" fillId="2" borderId="36" xfId="0" applyFont="1" applyFill="1" applyBorder="1" applyAlignment="1" applyProtection="1">
      <alignment horizontal="left" wrapText="1"/>
      <protection hidden="1"/>
    </xf>
    <xf numFmtId="0" fontId="12" fillId="2" borderId="24" xfId="0" applyFont="1" applyFill="1" applyBorder="1" applyAlignment="1" applyProtection="1">
      <alignment wrapText="1"/>
      <protection hidden="1"/>
    </xf>
    <xf numFmtId="0" fontId="12" fillId="2" borderId="24" xfId="0" applyFont="1" applyFill="1" applyBorder="1" applyAlignment="1" applyProtection="1">
      <alignment horizontal="left"/>
      <protection hidden="1"/>
    </xf>
    <xf numFmtId="0" fontId="11" fillId="2" borderId="37" xfId="0" applyFont="1" applyFill="1" applyBorder="1" applyProtection="1">
      <protection hidden="1"/>
    </xf>
    <xf numFmtId="0" fontId="11" fillId="2" borderId="38" xfId="0" applyFont="1" applyFill="1" applyBorder="1" applyProtection="1">
      <protection hidden="1"/>
    </xf>
    <xf numFmtId="0" fontId="11" fillId="2" borderId="33" xfId="0" applyFont="1" applyFill="1" applyBorder="1" applyProtection="1">
      <protection hidden="1"/>
    </xf>
    <xf numFmtId="0" fontId="11" fillId="2" borderId="42" xfId="0" applyFont="1" applyFill="1" applyBorder="1" applyProtection="1">
      <protection hidden="1"/>
    </xf>
    <xf numFmtId="0" fontId="11" fillId="2" borderId="46" xfId="0" applyFont="1" applyFill="1" applyBorder="1" applyProtection="1">
      <protection hidden="1"/>
    </xf>
    <xf numFmtId="0" fontId="7" fillId="2" borderId="7" xfId="0" applyFont="1" applyFill="1" applyBorder="1" applyProtection="1">
      <protection hidden="1"/>
    </xf>
    <xf numFmtId="0" fontId="1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41" xfId="1" applyFont="1" applyFill="1" applyBorder="1" applyAlignment="1">
      <alignment vertical="center" wrapText="1"/>
    </xf>
    <xf numFmtId="0" fontId="7" fillId="2" borderId="47" xfId="0" applyFont="1" applyFill="1" applyBorder="1" applyProtection="1">
      <protection hidden="1"/>
    </xf>
    <xf numFmtId="0" fontId="11" fillId="2" borderId="42" xfId="0" applyFont="1" applyFill="1" applyBorder="1"/>
    <xf numFmtId="0" fontId="9" fillId="0" borderId="0" xfId="0" applyFont="1"/>
    <xf numFmtId="0" fontId="19" fillId="0" borderId="5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/>
    <xf numFmtId="0" fontId="19" fillId="0" borderId="17" xfId="0" applyFont="1" applyBorder="1"/>
    <xf numFmtId="0" fontId="9" fillId="0" borderId="18" xfId="0" applyFont="1" applyBorder="1"/>
    <xf numFmtId="0" fontId="9" fillId="0" borderId="18" xfId="0" applyFont="1" applyBorder="1" applyAlignment="1">
      <alignment horizontal="left"/>
    </xf>
    <xf numFmtId="0" fontId="9" fillId="0" borderId="19" xfId="0" applyFont="1" applyBorder="1"/>
    <xf numFmtId="0" fontId="11" fillId="0" borderId="18" xfId="0" applyFont="1" applyBorder="1"/>
    <xf numFmtId="0" fontId="9" fillId="0" borderId="19" xfId="0" applyFont="1" applyBorder="1" applyAlignment="1">
      <alignment horizontal="left"/>
    </xf>
    <xf numFmtId="2" fontId="9" fillId="0" borderId="18" xfId="0" applyNumberFormat="1" applyFont="1" applyBorder="1"/>
    <xf numFmtId="2" fontId="9" fillId="0" borderId="0" xfId="0" applyNumberFormat="1" applyFont="1"/>
    <xf numFmtId="2" fontId="9" fillId="0" borderId="19" xfId="0" applyNumberFormat="1" applyFont="1" applyBorder="1"/>
    <xf numFmtId="1" fontId="11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1" fillId="8" borderId="0" xfId="0" applyFont="1" applyFill="1" applyAlignment="1">
      <alignment horizontal="right"/>
    </xf>
    <xf numFmtId="0" fontId="20" fillId="8" borderId="0" xfId="0" applyFont="1" applyFill="1" applyAlignment="1">
      <alignment horizontal="right"/>
    </xf>
    <xf numFmtId="49" fontId="11" fillId="2" borderId="16" xfId="0" applyNumberFormat="1" applyFont="1" applyFill="1" applyBorder="1"/>
    <xf numFmtId="49" fontId="11" fillId="2" borderId="10" xfId="0" applyNumberFormat="1" applyFont="1" applyFill="1" applyBorder="1" applyProtection="1">
      <protection hidden="1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vertical="center" wrapText="1"/>
    </xf>
    <xf numFmtId="0" fontId="8" fillId="2" borderId="26" xfId="1" applyFont="1" applyFill="1" applyBorder="1" applyAlignment="1" applyProtection="1">
      <alignment vertical="center" wrapText="1"/>
    </xf>
    <xf numFmtId="0" fontId="8" fillId="2" borderId="10" xfId="1" applyFont="1" applyFill="1" applyBorder="1" applyAlignment="1" applyProtection="1">
      <alignment vertical="center" wrapText="1"/>
    </xf>
    <xf numFmtId="0" fontId="0" fillId="4" borderId="0" xfId="0" applyFill="1" applyAlignment="1">
      <alignment vertical="center"/>
    </xf>
    <xf numFmtId="0" fontId="8" fillId="2" borderId="26" xfId="1" applyFont="1" applyFill="1" applyBorder="1" applyAlignment="1" applyProtection="1">
      <alignment vertical="center" wrapText="1"/>
      <protection locked="0"/>
    </xf>
    <xf numFmtId="0" fontId="0" fillId="7" borderId="24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49" fontId="11" fillId="2" borderId="6" xfId="0" applyNumberFormat="1" applyFont="1" applyFill="1" applyBorder="1" applyAlignment="1" applyProtection="1">
      <alignment horizontal="left"/>
      <protection locked="0"/>
    </xf>
    <xf numFmtId="49" fontId="11" fillId="2" borderId="16" xfId="0" applyNumberFormat="1" applyFont="1" applyFill="1" applyBorder="1" applyAlignment="1" applyProtection="1">
      <alignment horizontal="left"/>
      <protection locked="0"/>
    </xf>
    <xf numFmtId="0" fontId="8" fillId="2" borderId="42" xfId="1" applyFont="1" applyFill="1" applyBorder="1" applyAlignment="1" applyProtection="1">
      <alignment horizontal="left" vertical="center" wrapText="1"/>
      <protection locked="0"/>
    </xf>
    <xf numFmtId="0" fontId="8" fillId="2" borderId="10" xfId="1" applyFont="1" applyFill="1" applyBorder="1" applyAlignment="1" applyProtection="1">
      <alignment horizontal="left" vertical="center" wrapText="1"/>
      <protection locked="0"/>
    </xf>
    <xf numFmtId="0" fontId="8" fillId="2" borderId="24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left" vertical="top" wrapText="1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49" fontId="11" fillId="2" borderId="48" xfId="0" applyNumberFormat="1" applyFont="1" applyFill="1" applyBorder="1" applyAlignment="1" applyProtection="1">
      <alignment horizontal="left"/>
      <protection locked="0"/>
    </xf>
    <xf numFmtId="49" fontId="11" fillId="2" borderId="49" xfId="0" applyNumberFormat="1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49" fontId="12" fillId="2" borderId="46" xfId="0" applyNumberFormat="1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hidden="1"/>
    </xf>
    <xf numFmtId="0" fontId="13" fillId="2" borderId="8" xfId="0" applyFont="1" applyFill="1" applyBorder="1" applyAlignment="1" applyProtection="1">
      <alignment horizontal="left" vertical="center" wrapText="1"/>
      <protection hidden="1"/>
    </xf>
    <xf numFmtId="49" fontId="12" fillId="2" borderId="46" xfId="0" applyNumberFormat="1" applyFont="1" applyFill="1" applyBorder="1" applyAlignment="1" applyProtection="1">
      <alignment horizontal="left" wrapText="1"/>
      <protection locked="0"/>
    </xf>
    <xf numFmtId="0" fontId="4" fillId="6" borderId="0" xfId="0" applyFont="1" applyFill="1" applyAlignment="1">
      <alignment horizontal="center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4" fillId="2" borderId="4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20" xfId="0" applyFont="1" applyFill="1" applyBorder="1" applyAlignment="1" applyProtection="1">
      <alignment horizontal="left" vertical="center" wrapText="1"/>
      <protection hidden="1"/>
    </xf>
    <xf numFmtId="0" fontId="13" fillId="2" borderId="21" xfId="0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49" fontId="11" fillId="5" borderId="27" xfId="0" applyNumberFormat="1" applyFont="1" applyFill="1" applyBorder="1" applyAlignment="1" applyProtection="1">
      <alignment horizontal="left"/>
      <protection locked="0"/>
    </xf>
    <xf numFmtId="49" fontId="11" fillId="5" borderId="3" xfId="0" applyNumberFormat="1" applyFont="1" applyFill="1" applyBorder="1" applyAlignment="1" applyProtection="1">
      <alignment horizontal="left"/>
      <protection locked="0"/>
    </xf>
    <xf numFmtId="49" fontId="11" fillId="5" borderId="4" xfId="0" applyNumberFormat="1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28" xfId="0" applyFont="1" applyFill="1" applyBorder="1" applyAlignment="1" applyProtection="1">
      <alignment horizontal="left"/>
      <protection locked="0"/>
    </xf>
    <xf numFmtId="0" fontId="11" fillId="2" borderId="26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3" fillId="2" borderId="9" xfId="0" applyFont="1" applyFill="1" applyBorder="1" applyAlignment="1" applyProtection="1">
      <alignment horizontal="left" vertical="top" wrapText="1"/>
      <protection hidden="1"/>
    </xf>
    <xf numFmtId="0" fontId="13" fillId="2" borderId="12" xfId="0" applyFont="1" applyFill="1" applyBorder="1" applyAlignment="1" applyProtection="1">
      <alignment horizontal="left" vertical="top" wrapText="1"/>
      <protection hidden="1"/>
    </xf>
    <xf numFmtId="0" fontId="13" fillId="2" borderId="13" xfId="0" applyFont="1" applyFill="1" applyBorder="1" applyAlignment="1" applyProtection="1">
      <alignment horizontal="left" vertical="top" wrapText="1"/>
      <protection hidden="1"/>
    </xf>
    <xf numFmtId="49" fontId="11" fillId="5" borderId="24" xfId="0" applyNumberFormat="1" applyFont="1" applyFill="1" applyBorder="1" applyAlignment="1" applyProtection="1">
      <alignment horizontal="left" vertical="top"/>
      <protection locked="0"/>
    </xf>
    <xf numFmtId="49" fontId="11" fillId="5" borderId="0" xfId="0" applyNumberFormat="1" applyFont="1" applyFill="1" applyAlignment="1" applyProtection="1">
      <alignment horizontal="left" vertical="top"/>
      <protection locked="0"/>
    </xf>
    <xf numFmtId="49" fontId="11" fillId="5" borderId="1" xfId="0" applyNumberFormat="1" applyFont="1" applyFill="1" applyBorder="1" applyAlignment="1" applyProtection="1">
      <alignment horizontal="left" vertical="top"/>
      <protection locked="0"/>
    </xf>
    <xf numFmtId="49" fontId="11" fillId="5" borderId="25" xfId="0" applyNumberFormat="1" applyFont="1" applyFill="1" applyBorder="1" applyAlignment="1" applyProtection="1">
      <alignment horizontal="left" vertical="top"/>
      <protection locked="0"/>
    </xf>
    <xf numFmtId="49" fontId="11" fillId="5" borderId="14" xfId="0" applyNumberFormat="1" applyFont="1" applyFill="1" applyBorder="1" applyAlignment="1" applyProtection="1">
      <alignment horizontal="left" vertical="top"/>
      <protection locked="0"/>
    </xf>
    <xf numFmtId="49" fontId="11" fillId="5" borderId="15" xfId="0" applyNumberFormat="1" applyFont="1" applyFill="1" applyBorder="1" applyAlignment="1" applyProtection="1">
      <alignment horizontal="left" vertical="top"/>
      <protection locked="0"/>
    </xf>
    <xf numFmtId="0" fontId="11" fillId="2" borderId="11" xfId="0" applyFont="1" applyFill="1" applyBorder="1" applyAlignment="1" applyProtection="1">
      <alignment horizontal="left"/>
      <protection locked="0"/>
    </xf>
    <xf numFmtId="0" fontId="11" fillId="2" borderId="10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16" fillId="6" borderId="0" xfId="0" applyFont="1" applyFill="1" applyAlignment="1">
      <alignment horizontal="left"/>
    </xf>
    <xf numFmtId="1" fontId="12" fillId="2" borderId="10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3" fillId="2" borderId="23" xfId="0" applyFont="1" applyFill="1" applyBorder="1" applyAlignment="1" applyProtection="1">
      <alignment horizontal="left" vertical="top" wrapText="1"/>
      <protection hidden="1"/>
    </xf>
    <xf numFmtId="0" fontId="13" fillId="2" borderId="0" xfId="0" applyFont="1" applyFill="1" applyAlignment="1" applyProtection="1">
      <alignment horizontal="left" vertical="top"/>
      <protection hidden="1"/>
    </xf>
    <xf numFmtId="0" fontId="13" fillId="2" borderId="1" xfId="0" applyFont="1" applyFill="1" applyBorder="1" applyAlignment="1" applyProtection="1">
      <alignment horizontal="left" vertical="top"/>
      <protection hidden="1"/>
    </xf>
    <xf numFmtId="0" fontId="13" fillId="2" borderId="23" xfId="0" applyFont="1" applyFill="1" applyBorder="1" applyAlignment="1" applyProtection="1">
      <alignment horizontal="left" vertical="top"/>
      <protection hidden="1"/>
    </xf>
    <xf numFmtId="49" fontId="12" fillId="2" borderId="22" xfId="0" applyNumberFormat="1" applyFont="1" applyFill="1" applyBorder="1" applyAlignment="1" applyProtection="1">
      <alignment horizontal="left"/>
      <protection locked="0"/>
    </xf>
    <xf numFmtId="49" fontId="12" fillId="2" borderId="39" xfId="0" applyNumberFormat="1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 vertical="top" wrapText="1"/>
      <protection hidden="1"/>
    </xf>
    <xf numFmtId="0" fontId="13" fillId="2" borderId="8" xfId="0" applyFont="1" applyFill="1" applyBorder="1" applyAlignment="1" applyProtection="1">
      <alignment horizontal="left" vertical="top" wrapText="1"/>
      <protection hidden="1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0">
    <dxf>
      <font>
        <b/>
        <i val="0"/>
        <color rgb="FFC00000"/>
      </font>
    </dxf>
    <dxf>
      <font>
        <b/>
        <i val="0"/>
        <u val="none"/>
        <color rgb="FFC00000"/>
      </font>
    </dxf>
    <dxf>
      <font>
        <color theme="1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</dxf>
    <dxf>
      <font>
        <color theme="1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border>
        <left style="thin">
          <color theme="0" tint="-4.9989318521683403E-2"/>
        </left>
        <right style="thin">
          <color theme="0" tint="-4.9989318521683403E-2"/>
        </right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rgb="FFC00000"/>
      </font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bottom/>
        <vertical/>
        <horizontal/>
      </border>
    </dxf>
    <dxf>
      <font>
        <color theme="1"/>
      </font>
      <border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</dxfs>
  <tableStyles count="0" defaultTableStyle="TableStyleMedium2" defaultPivotStyle="PivotStyleLight16"/>
  <colors>
    <mruColors>
      <color rgb="FFEA9804"/>
      <color rgb="FFFCC96C"/>
      <color rgb="FF5A3B02"/>
      <color rgb="FF525252"/>
      <color rgb="FFFBAA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1932546</xdr:colOff>
      <xdr:row>2</xdr:row>
      <xdr:rowOff>137160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34920922-9289-4D03-ADB8-4B9A4C92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77" b="100000" l="1003" r="96992">
                      <a14:foregroundMark x1="41855" y1="64198" x2="41855" y2="64198"/>
                      <a14:foregroundMark x1="32080" y1="40741" x2="32080" y2="40741"/>
                      <a14:foregroundMark x1="19298" y1="43210" x2="19298" y2="43210"/>
                      <a14:foregroundMark x1="61654" y1="45679" x2="61654" y2="45679"/>
                      <a14:foregroundMark x1="71178" y1="40741" x2="71178" y2="40741"/>
                      <a14:foregroundMark x1="82206" y1="40741" x2="82206" y2="40741"/>
                      <a14:foregroundMark x1="96992" y1="45679" x2="96992" y2="45679"/>
                      <a14:foregroundMark x1="3759" y1="23457" x2="3759" y2="23457"/>
                      <a14:foregroundMark x1="3258" y1="38272" x2="3258" y2="38272"/>
                      <a14:foregroundMark x1="3759" y1="55556" x2="3759" y2="55556"/>
                      <a14:foregroundMark x1="3759" y1="79012" x2="3759" y2="79012"/>
                      <a14:foregroundMark x1="9023" y1="77778" x2="9023" y2="77778"/>
                      <a14:foregroundMark x1="7268" y1="60494" x2="7268" y2="60494"/>
                      <a14:foregroundMark x1="10526" y1="58025" x2="10526" y2="58025"/>
                      <a14:foregroundMark x1="11529" y1="35802" x2="11529" y2="35802"/>
                      <a14:foregroundMark x1="7769" y1="34568" x2="7769" y2="34568"/>
                      <a14:foregroundMark x1="8271" y1="19753" x2="8271" y2="19753"/>
                      <a14:foregroundMark x1="23058" y1="18519" x2="23058" y2="18519"/>
                      <a14:foregroundMark x1="39098" y1="20988" x2="39098" y2="20988"/>
                      <a14:foregroundMark x1="45363" y1="17284" x2="45363" y2="17284"/>
                      <a14:foregroundMark x1="64160" y1="18519" x2="64160" y2="18519"/>
                      <a14:foregroundMark x1="32080" y1="56790" x2="32080" y2="56790"/>
                      <a14:foregroundMark x1="51880" y1="48148" x2="51880" y2="48148"/>
                      <a14:foregroundMark x1="60902" y1="58025" x2="60902" y2="58025"/>
                      <a14:foregroundMark x1="55388" y1="44444" x2="55388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917306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</xdr:row>
          <xdr:rowOff>129540</xdr:rowOff>
        </xdr:from>
        <xdr:to>
          <xdr:col>7</xdr:col>
          <xdr:colOff>304800</xdr:colOff>
          <xdr:row>5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4</xdr:row>
          <xdr:rowOff>121920</xdr:rowOff>
        </xdr:from>
        <xdr:to>
          <xdr:col>7</xdr:col>
          <xdr:colOff>297180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149524</xdr:colOff>
      <xdr:row>36</xdr:row>
      <xdr:rowOff>2211</xdr:rowOff>
    </xdr:from>
    <xdr:to>
      <xdr:col>4</xdr:col>
      <xdr:colOff>3091</xdr:colOff>
      <xdr:row>36</xdr:row>
      <xdr:rowOff>77638</xdr:rowOff>
    </xdr:to>
    <xdr:sp macro="" textlink="">
      <xdr:nvSpPr>
        <xdr:cNvPr id="6" name="Прямоугольный треугольник 5">
          <a:extLst>
            <a:ext uri="{FF2B5EF4-FFF2-40B4-BE49-F238E27FC236}">
              <a16:creationId xmlns:a16="http://schemas.microsoft.com/office/drawing/2014/main" id="{0908DEDF-C817-4685-8230-22C32448DCE0}"/>
            </a:ext>
          </a:extLst>
        </xdr:cNvPr>
        <xdr:cNvSpPr/>
      </xdr:nvSpPr>
      <xdr:spPr>
        <a:xfrm flipH="1" flipV="1">
          <a:off x="5078082" y="7846498"/>
          <a:ext cx="74979" cy="75427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149524</xdr:colOff>
      <xdr:row>27</xdr:row>
      <xdr:rowOff>1917</xdr:rowOff>
    </xdr:from>
    <xdr:to>
      <xdr:col>4</xdr:col>
      <xdr:colOff>2015</xdr:colOff>
      <xdr:row>27</xdr:row>
      <xdr:rowOff>77638</xdr:rowOff>
    </xdr:to>
    <xdr:sp macro="" textlink="">
      <xdr:nvSpPr>
        <xdr:cNvPr id="7" name="Прямоугольный треугольник 6">
          <a:extLst>
            <a:ext uri="{FF2B5EF4-FFF2-40B4-BE49-F238E27FC236}">
              <a16:creationId xmlns:a16="http://schemas.microsoft.com/office/drawing/2014/main" id="{C787B0FD-E595-471A-B9F9-5C00865B6138}"/>
            </a:ext>
          </a:extLst>
        </xdr:cNvPr>
        <xdr:cNvSpPr/>
      </xdr:nvSpPr>
      <xdr:spPr>
        <a:xfrm flipH="1" flipV="1">
          <a:off x="5078082" y="5706853"/>
          <a:ext cx="73903" cy="75721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152400</xdr:colOff>
      <xdr:row>21</xdr:row>
      <xdr:rowOff>3471</xdr:rowOff>
    </xdr:from>
    <xdr:to>
      <xdr:col>4</xdr:col>
      <xdr:colOff>2002</xdr:colOff>
      <xdr:row>21</xdr:row>
      <xdr:rowOff>77638</xdr:rowOff>
    </xdr:to>
    <xdr:sp macro="" textlink="">
      <xdr:nvSpPr>
        <xdr:cNvPr id="4" name="Прямоугольный треугольник 3">
          <a:extLst>
            <a:ext uri="{FF2B5EF4-FFF2-40B4-BE49-F238E27FC236}">
              <a16:creationId xmlns:a16="http://schemas.microsoft.com/office/drawing/2014/main" id="{016154D3-9A83-49D1-B7DE-82B38069BC54}"/>
            </a:ext>
          </a:extLst>
        </xdr:cNvPr>
        <xdr:cNvSpPr/>
      </xdr:nvSpPr>
      <xdr:spPr>
        <a:xfrm flipH="1" flipV="1">
          <a:off x="5080958" y="4302301"/>
          <a:ext cx="71014" cy="74167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281793</xdr:colOff>
      <xdr:row>19</xdr:row>
      <xdr:rowOff>2658</xdr:rowOff>
    </xdr:from>
    <xdr:to>
      <xdr:col>8</xdr:col>
      <xdr:colOff>64</xdr:colOff>
      <xdr:row>19</xdr:row>
      <xdr:rowOff>83494</xdr:rowOff>
    </xdr:to>
    <xdr:sp macro="" textlink="">
      <xdr:nvSpPr>
        <xdr:cNvPr id="5" name="Прямоугольный треугольник 4">
          <a:extLst>
            <a:ext uri="{FF2B5EF4-FFF2-40B4-BE49-F238E27FC236}">
              <a16:creationId xmlns:a16="http://schemas.microsoft.com/office/drawing/2014/main" id="{AA06C375-F191-428A-8B1F-E5944AFB171C}"/>
            </a:ext>
          </a:extLst>
        </xdr:cNvPr>
        <xdr:cNvSpPr/>
      </xdr:nvSpPr>
      <xdr:spPr>
        <a:xfrm flipH="1" flipV="1">
          <a:off x="8191353" y="3865998"/>
          <a:ext cx="84031" cy="80836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282766</xdr:colOff>
      <xdr:row>23</xdr:row>
      <xdr:rowOff>179376</xdr:rowOff>
    </xdr:from>
    <xdr:to>
      <xdr:col>8</xdr:col>
      <xdr:colOff>1037</xdr:colOff>
      <xdr:row>24</xdr:row>
      <xdr:rowOff>77332</xdr:rowOff>
    </xdr:to>
    <xdr:sp macro="" textlink="">
      <xdr:nvSpPr>
        <xdr:cNvPr id="9" name="Прямоугольный треугольник 8">
          <a:extLst>
            <a:ext uri="{FF2B5EF4-FFF2-40B4-BE49-F238E27FC236}">
              <a16:creationId xmlns:a16="http://schemas.microsoft.com/office/drawing/2014/main" id="{8D12A15E-9E19-4833-AA35-2A2411A35FDE}"/>
            </a:ext>
          </a:extLst>
        </xdr:cNvPr>
        <xdr:cNvSpPr/>
      </xdr:nvSpPr>
      <xdr:spPr>
        <a:xfrm flipH="1" flipV="1">
          <a:off x="8192326" y="5018076"/>
          <a:ext cx="84031" cy="80836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trafarez.ru/upload/files/Politika_pers_dannie_Trafarez_ru.pdf" TargetMode="External"/><Relationship Id="rId1" Type="http://schemas.openxmlformats.org/officeDocument/2006/relationships/hyperlink" Target="https://www.trafarez.ru/upload/files/Soglasie_reklama_Trafarez_ru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tabSelected="1" zoomScaleNormal="100" workbookViewId="0">
      <selection activeCell="B9" sqref="B9:H9"/>
    </sheetView>
  </sheetViews>
  <sheetFormatPr defaultRowHeight="19.350000000000001" customHeight="1" x14ac:dyDescent="0.3"/>
  <cols>
    <col min="1" max="1" width="54.33203125" style="5" customWidth="1"/>
    <col min="2" max="2" width="8.77734375" style="6" customWidth="1"/>
    <col min="3" max="3" width="8.77734375" style="5" customWidth="1"/>
    <col min="4" max="4" width="3.21875" style="5" customWidth="1"/>
    <col min="5" max="5" width="17.6640625" style="5" customWidth="1"/>
    <col min="6" max="6" width="5.33203125" style="5" customWidth="1"/>
    <col min="7" max="7" width="17.6640625" style="5" customWidth="1"/>
    <col min="8" max="8" width="5.33203125" style="5" customWidth="1"/>
    <col min="9" max="9" width="4.77734375" style="5" customWidth="1"/>
    <col min="10" max="12" width="8.88671875" style="5"/>
    <col min="13" max="13" width="13.109375" style="5" customWidth="1"/>
    <col min="14" max="16384" width="8.88671875" style="5"/>
  </cols>
  <sheetData>
    <row r="1" spans="1:14" s="2" customFormat="1" ht="7.5" customHeight="1" x14ac:dyDescent="0.3">
      <c r="A1" s="31"/>
      <c r="B1" s="32"/>
      <c r="C1" s="32"/>
      <c r="D1" s="32"/>
      <c r="E1" s="32"/>
      <c r="F1" s="32"/>
      <c r="G1" s="32"/>
      <c r="H1" s="33"/>
      <c r="I1" s="1"/>
      <c r="J1" s="1"/>
    </row>
    <row r="2" spans="1:14" s="2" customFormat="1" ht="13.2" customHeight="1" x14ac:dyDescent="0.3">
      <c r="A2" s="34"/>
      <c r="B2" s="35"/>
      <c r="C2" s="35"/>
      <c r="D2" s="35"/>
      <c r="E2" s="35"/>
      <c r="F2" s="56" t="s">
        <v>99</v>
      </c>
      <c r="G2" s="54" t="s">
        <v>60</v>
      </c>
      <c r="H2" s="36"/>
    </row>
    <row r="3" spans="1:14" s="2" customFormat="1" ht="13.2" customHeight="1" x14ac:dyDescent="0.3">
      <c r="A3" s="34"/>
      <c r="B3" s="35"/>
      <c r="C3" s="35"/>
      <c r="D3" s="35"/>
      <c r="E3" s="35"/>
      <c r="F3" s="57" t="s">
        <v>100</v>
      </c>
      <c r="G3" s="55" t="s">
        <v>61</v>
      </c>
      <c r="H3" s="36"/>
      <c r="I3" s="1"/>
    </row>
    <row r="4" spans="1:14" s="2" customFormat="1" ht="7.2" customHeight="1" x14ac:dyDescent="0.3">
      <c r="A4" s="71" t="s">
        <v>101</v>
      </c>
      <c r="B4" s="72"/>
      <c r="C4" s="72"/>
      <c r="D4" s="72"/>
      <c r="E4" s="72"/>
      <c r="F4" s="61"/>
      <c r="G4" s="61"/>
      <c r="H4" s="3"/>
      <c r="I4" s="4"/>
    </row>
    <row r="5" spans="1:14" s="2" customFormat="1" ht="12" customHeight="1" x14ac:dyDescent="0.3">
      <c r="A5" s="73"/>
      <c r="B5" s="74"/>
      <c r="C5" s="74"/>
      <c r="D5" s="74"/>
      <c r="E5" s="74"/>
      <c r="F5" s="62"/>
      <c r="G5" s="65"/>
      <c r="H5" s="37"/>
      <c r="I5" s="4"/>
    </row>
    <row r="6" spans="1:14" s="2" customFormat="1" ht="7.2" customHeight="1" x14ac:dyDescent="0.3">
      <c r="A6" s="71" t="s">
        <v>62</v>
      </c>
      <c r="B6" s="72"/>
      <c r="C6" s="72"/>
      <c r="D6" s="72"/>
      <c r="E6" s="72"/>
      <c r="F6" s="63"/>
      <c r="G6" s="63"/>
      <c r="H6" s="3"/>
      <c r="I6" s="4"/>
    </row>
    <row r="7" spans="1:14" s="2" customFormat="1" ht="14.4" x14ac:dyDescent="0.3">
      <c r="A7" s="73"/>
      <c r="B7" s="74"/>
      <c r="C7" s="74"/>
      <c r="D7" s="74"/>
      <c r="E7" s="74"/>
      <c r="F7" s="61"/>
      <c r="G7" s="61"/>
      <c r="H7" s="3"/>
      <c r="I7" s="4"/>
      <c r="L7" s="64"/>
    </row>
    <row r="8" spans="1:14" ht="19.350000000000001" customHeight="1" x14ac:dyDescent="0.3">
      <c r="A8" s="66"/>
      <c r="B8" s="67"/>
      <c r="C8" s="67"/>
      <c r="D8" s="67"/>
      <c r="E8" s="67"/>
      <c r="F8" s="67"/>
      <c r="G8" s="67"/>
      <c r="H8" s="68"/>
      <c r="K8" s="6"/>
    </row>
    <row r="9" spans="1:14" ht="19.350000000000001" customHeight="1" x14ac:dyDescent="0.3">
      <c r="A9" s="30" t="s">
        <v>1</v>
      </c>
      <c r="B9" s="69" t="s">
        <v>0</v>
      </c>
      <c r="C9" s="70"/>
      <c r="D9" s="70"/>
      <c r="E9" s="70"/>
      <c r="F9" s="70"/>
      <c r="G9" s="70"/>
      <c r="H9" s="70"/>
      <c r="N9" s="7"/>
    </row>
    <row r="10" spans="1:14" ht="19.350000000000001" customHeight="1" x14ac:dyDescent="0.3">
      <c r="A10" s="30" t="s">
        <v>2</v>
      </c>
      <c r="B10" s="69" t="s">
        <v>3</v>
      </c>
      <c r="C10" s="70"/>
      <c r="D10" s="70"/>
      <c r="E10" s="70"/>
      <c r="F10" s="58"/>
      <c r="G10" s="58"/>
      <c r="H10" s="58"/>
      <c r="J10" s="6"/>
    </row>
    <row r="11" spans="1:14" ht="19.350000000000001" customHeight="1" x14ac:dyDescent="0.3">
      <c r="A11" s="30" t="str">
        <f>IF($B$10&lt;&gt;"Физическое лицо","Наименование плательщика (если различно с заказчиком)","ФИО плательщика (если различно с заказчиком)")</f>
        <v>Наименование плательщика (если различно с заказчиком)</v>
      </c>
      <c r="B11" s="69" t="s">
        <v>0</v>
      </c>
      <c r="C11" s="70"/>
      <c r="D11" s="70"/>
      <c r="E11" s="70"/>
      <c r="F11" s="70"/>
      <c r="G11" s="70"/>
      <c r="H11" s="70"/>
    </row>
    <row r="12" spans="1:14" ht="19.350000000000001" customHeight="1" x14ac:dyDescent="0.3">
      <c r="A12" s="30" t="str">
        <f>IF($B$10="Физическое лицо","",IF($B$10="Индивидуальный предприниматель","ИНН","ИНН/КПП"))</f>
        <v>ИНН/КПП</v>
      </c>
      <c r="B12" s="69" t="s">
        <v>0</v>
      </c>
      <c r="C12" s="70"/>
      <c r="D12" s="70"/>
      <c r="E12" s="70"/>
      <c r="F12" s="70"/>
      <c r="G12" s="70"/>
      <c r="H12" s="70"/>
    </row>
    <row r="13" spans="1:14" ht="19.350000000000001" customHeight="1" x14ac:dyDescent="0.3">
      <c r="A13" s="30" t="s">
        <v>4</v>
      </c>
      <c r="B13" s="69" t="s">
        <v>3</v>
      </c>
      <c r="C13" s="70"/>
      <c r="D13" s="70"/>
      <c r="E13" s="70"/>
      <c r="F13" s="58"/>
      <c r="G13" s="58"/>
      <c r="H13" s="58"/>
    </row>
    <row r="14" spans="1:14" ht="19.350000000000001" customHeight="1" x14ac:dyDescent="0.3">
      <c r="A14" s="10" t="str">
        <f>IF($B$13="Доставка","Вид доставки","")</f>
        <v/>
      </c>
      <c r="B14" s="75" t="s">
        <v>56</v>
      </c>
      <c r="C14" s="75"/>
      <c r="D14" s="75"/>
      <c r="E14" s="75"/>
      <c r="F14" s="59"/>
      <c r="G14" s="59"/>
      <c r="H14" s="59"/>
    </row>
    <row r="15" spans="1:14" ht="19.350000000000001" customHeight="1" x14ac:dyDescent="0.3">
      <c r="A15" s="10" t="str">
        <f>IF($B$13="Доставка","Адрес доставки заказа, примечания по доставке","")</f>
        <v/>
      </c>
      <c r="B15" s="76" t="s">
        <v>0</v>
      </c>
      <c r="C15" s="76"/>
      <c r="D15" s="76"/>
      <c r="E15" s="76"/>
      <c r="F15" s="76"/>
      <c r="G15" s="76"/>
      <c r="H15" s="76"/>
    </row>
    <row r="16" spans="1:14" ht="19.350000000000001" customHeight="1" x14ac:dyDescent="0.3">
      <c r="A16" s="10"/>
      <c r="B16" s="76"/>
      <c r="C16" s="76"/>
      <c r="D16" s="76"/>
      <c r="E16" s="76"/>
      <c r="F16" s="76"/>
      <c r="G16" s="76"/>
      <c r="H16" s="76"/>
    </row>
    <row r="17" spans="1:9" ht="19.350000000000001" customHeight="1" x14ac:dyDescent="0.3">
      <c r="A17" s="10" t="str">
        <f>IF($B$13="Доставка","Контакт по доставке                                 (ФИО, e-mail, телефон)","")</f>
        <v/>
      </c>
      <c r="B17" s="77" t="s">
        <v>0</v>
      </c>
      <c r="C17" s="77"/>
      <c r="D17" s="77"/>
      <c r="E17" s="77"/>
      <c r="F17" s="77"/>
      <c r="G17" s="77"/>
      <c r="H17" s="77"/>
    </row>
    <row r="18" spans="1:9" ht="19.350000000000001" customHeight="1" x14ac:dyDescent="0.3">
      <c r="A18" s="38" t="s">
        <v>67</v>
      </c>
      <c r="B18" s="78" t="s">
        <v>0</v>
      </c>
      <c r="C18" s="78"/>
      <c r="D18" s="78"/>
      <c r="E18" s="78"/>
      <c r="F18" s="78"/>
      <c r="G18" s="78"/>
      <c r="H18" s="79"/>
    </row>
    <row r="19" spans="1:9" ht="13.8" x14ac:dyDescent="0.3">
      <c r="A19" s="88"/>
      <c r="B19" s="88"/>
      <c r="C19" s="88"/>
      <c r="D19" s="88"/>
      <c r="E19" s="88"/>
      <c r="F19" s="88"/>
      <c r="G19" s="88"/>
      <c r="H19" s="88"/>
    </row>
    <row r="20" spans="1:9" ht="19.350000000000001" customHeight="1" x14ac:dyDescent="0.3">
      <c r="A20" s="18" t="s">
        <v>5</v>
      </c>
      <c r="B20" s="83" t="s">
        <v>96</v>
      </c>
      <c r="C20" s="83"/>
      <c r="D20" s="83"/>
      <c r="E20" s="80" t="str">
        <f xml:space="preserve">
IF(AND($B$20="Экспресс",$B$21&lt;&gt;"На листе",$B$21&lt;&gt;"необходимо выбрать˅"),"Вид трафарета недоступен для тарифа Экспресс.",
IF(AND($B$20="Экспресс",OR($B$21="На листе",$B$21="необходимо выбрать˅")),"Изготовление 6 рабочих часов (коэфициент удорожания Х2).",
IF(AND($B$20="Стандарт                        ˅",OR($B$21="На листе",$B$21="необходимо выбрать˅")),"Изготовление  1 рабочий день (без учета доп. сервисов).",
IF(AND($B$20="Стандарт                        ˅",$B$21="На собственной раме",$B$31&lt;&gt;"Свои размеры"),"Изготовление 6 рабочих дней для рам стандартных размеров.",
IF(AND($B$20="Стандарт                        ˅",$B$21="На собственной раме",$B$31="Свои размеры"),"Изготовление 10 рабочих дней для рам нестандартных размеров.",
IF(AND($B$20="Стандарт                        ˅",$B$21="На раме T-Bond"),"Изготовление 2 рабочих дня (без учета доп. сервисов).","Срок изготовления после обработки проекта."))))))</f>
        <v>Изготовление  1 рабочий день (без учета доп. сервисов).</v>
      </c>
      <c r="F20" s="80"/>
      <c r="G20" s="80"/>
      <c r="H20" s="81"/>
    </row>
    <row r="21" spans="1:9" ht="19.350000000000001" customHeight="1" x14ac:dyDescent="0.3">
      <c r="A21" s="21" t="s">
        <v>15</v>
      </c>
      <c r="B21" s="92" t="s">
        <v>56</v>
      </c>
      <c r="C21" s="93"/>
      <c r="D21" s="94"/>
      <c r="E21" s="85" t="str">
        <f xml:space="preserve">
IF($B$21="На листе","С крепежными отверстиями для пневматических систем натяжения или без.",
IF($B$21="На собственной раме","Алюминиевая рама с сеткой для полуавт. или ручного монтажа. ",
IF($B$21="На раме T-Bond","Алюминиевый профиль для пневматических систем натяжения.",
IF($B$21="Нестандарт. изделие","Изделия из листового материала методом лазерной резки. Необходимо предоставить чертеж в формате DXF.",""))))</f>
        <v/>
      </c>
      <c r="F21" s="85"/>
      <c r="G21" s="85"/>
      <c r="H21" s="86"/>
    </row>
    <row r="22" spans="1:9" ht="19.350000000000001" customHeight="1" x14ac:dyDescent="0.3">
      <c r="A22" s="27" t="s">
        <v>63</v>
      </c>
      <c r="B22" s="84" t="s">
        <v>95</v>
      </c>
      <c r="C22" s="84"/>
      <c r="D22" s="84"/>
      <c r="E22" s="85" t="str">
        <f xml:space="preserve">
IF($B$22="Да","Проект трафарета будет подготовлен только после согласования проекта печатной платы.","")</f>
        <v/>
      </c>
      <c r="F22" s="85"/>
      <c r="G22" s="85"/>
      <c r="H22" s="86"/>
    </row>
    <row r="23" spans="1:9" ht="19.350000000000001" customHeight="1" x14ac:dyDescent="0.3">
      <c r="A23" s="29" t="str">
        <f>IF($B$22="Нет                                   ˅","","Укажите №Заказа на плату и наименование")</f>
        <v/>
      </c>
      <c r="B23" s="82" t="s">
        <v>64</v>
      </c>
      <c r="C23" s="82"/>
      <c r="D23" s="82"/>
      <c r="E23" s="87" t="s">
        <v>65</v>
      </c>
      <c r="F23" s="87"/>
      <c r="G23" s="87"/>
      <c r="H23" s="87"/>
    </row>
    <row r="24" spans="1:9" ht="14.4" x14ac:dyDescent="0.3">
      <c r="A24" s="119" t="s">
        <v>6</v>
      </c>
      <c r="B24" s="119"/>
      <c r="C24" s="119"/>
      <c r="D24" s="119"/>
      <c r="E24" s="119"/>
      <c r="F24" s="119"/>
      <c r="G24" s="119"/>
      <c r="H24" s="119"/>
    </row>
    <row r="25" spans="1:9" ht="19.350000000000001" customHeight="1" x14ac:dyDescent="0.3">
      <c r="A25" s="18" t="s">
        <v>7</v>
      </c>
      <c r="B25" s="100" t="s">
        <v>0</v>
      </c>
      <c r="C25" s="100"/>
      <c r="D25" s="100"/>
      <c r="E25" s="101"/>
      <c r="F25" s="101"/>
      <c r="G25" s="101"/>
      <c r="H25" s="102"/>
    </row>
    <row r="26" spans="1:9" ht="19.2" customHeight="1" x14ac:dyDescent="0.3">
      <c r="A26" s="19" t="s">
        <v>8</v>
      </c>
      <c r="B26" s="92" t="s">
        <v>95</v>
      </c>
      <c r="C26" s="93"/>
      <c r="D26" s="94"/>
      <c r="E26" s="103" t="str">
        <f xml:space="preserve">
IF($B$26="Да","Инженер выполнит только заключительную обработку файла с выводом в формат для резки станком.","Инженер выполнит подготовку пастового слоя и обработку файла с выводом в формат для резки станком.")</f>
        <v>Инженер выполнит подготовку пастового слоя и обработку файла с выводом в формат для резки станком.</v>
      </c>
      <c r="F26" s="85"/>
      <c r="G26" s="85"/>
      <c r="H26" s="86"/>
    </row>
    <row r="27" spans="1:9" ht="19.350000000000001" customHeight="1" x14ac:dyDescent="0.3">
      <c r="A27" s="20" t="s">
        <v>9</v>
      </c>
      <c r="B27" s="104" t="s">
        <v>56</v>
      </c>
      <c r="C27" s="105"/>
      <c r="D27" s="106"/>
      <c r="E27" s="85" t="s">
        <v>53</v>
      </c>
      <c r="F27" s="85"/>
      <c r="G27" s="85"/>
      <c r="H27" s="86"/>
    </row>
    <row r="28" spans="1:9" ht="19.350000000000001" customHeight="1" x14ac:dyDescent="0.3">
      <c r="A28" s="18" t="s">
        <v>10</v>
      </c>
      <c r="B28" s="92" t="s">
        <v>56</v>
      </c>
      <c r="C28" s="93"/>
      <c r="D28" s="94"/>
      <c r="E28" s="85"/>
      <c r="F28" s="85"/>
      <c r="G28" s="85"/>
      <c r="H28" s="86"/>
      <c r="I28" s="7"/>
    </row>
    <row r="29" spans="1:9" ht="19.350000000000001" customHeight="1" x14ac:dyDescent="0.3">
      <c r="A29" s="21" t="s">
        <v>11</v>
      </c>
      <c r="B29" s="92" t="s">
        <v>56</v>
      </c>
      <c r="C29" s="93"/>
      <c r="D29" s="94"/>
      <c r="E29" s="85" t="str">
        <f xml:space="preserve">
IF($B$29="исходя из проекта","Инженер подберет толщину трафарета для достижения наилучшего результата","Отношение толщины трафарета к диаметру апертуры &gt;1,5")</f>
        <v>Отношение толщины трафарета к диаметру апертуры &gt;1,5</v>
      </c>
      <c r="F29" s="85"/>
      <c r="G29" s="85"/>
      <c r="H29" s="86"/>
    </row>
    <row r="30" spans="1:9" ht="19.2" customHeight="1" x14ac:dyDescent="0.3">
      <c r="A30" s="22" t="s">
        <v>12</v>
      </c>
      <c r="B30" s="53" t="s">
        <v>98</v>
      </c>
      <c r="C30" s="53" t="s">
        <v>13</v>
      </c>
      <c r="D30" s="8" t="s">
        <v>14</v>
      </c>
      <c r="E30" s="96" t="str">
        <f xml:space="preserve">
IFERROR(
IF(B30+C30&gt;1330,"Превышен максимальный размер 600х730","Фактический размер трафарета на листе. Макс. размер: 600х730."),"Фактический размер трафарета на листе. Макс. размер: 600х730.")</f>
        <v>Фактический размер трафарета на листе. Макс. размер: 600х730.</v>
      </c>
      <c r="F30" s="96"/>
      <c r="G30" s="96"/>
      <c r="H30" s="97"/>
    </row>
    <row r="31" spans="1:9" ht="19.350000000000001" customHeight="1" x14ac:dyDescent="0.3">
      <c r="A31" s="23" t="str">
        <f>IF($B$21="На собственной раме","Выберите размеры собственной рамы","")</f>
        <v/>
      </c>
      <c r="B31" s="95" t="s">
        <v>56</v>
      </c>
      <c r="C31" s="95"/>
      <c r="D31" s="95"/>
      <c r="E31" s="98" t="str">
        <f xml:space="preserve">
IF(AND($B$21="На собственной раме",$B$31="350х450   (проф. 30х40)"),"Рабочая область трафарета: 210х310 мм",
IF(AND($B$21="На собственной раме",$B$31="584х584   (проф. 30х40)"),"Рабочая область трафарета: 424х424 мм",
IF(AND($B$21="На собственной раме",$B$31="650х550   (проф. 30х40)"),"Рабочая область трафарета: 490х390 мм",
IF(AND($B$21="На собственной раме",$B$31="735х735   (проф. 30х40)"),"Рабочая область трафарета: 560х560 мм",
IF(AND($B$31="Свои размеры",$B$21="На собственной раме"),"Рабочая область трафарета:","")))))</f>
        <v/>
      </c>
      <c r="F31" s="98"/>
      <c r="G31" s="98"/>
      <c r="H31" s="99"/>
    </row>
    <row r="32" spans="1:9" ht="19.350000000000001" customHeight="1" x14ac:dyDescent="0.3">
      <c r="A32" s="23" t="str">
        <f>IF(AND($B$21="На собственной раме",$B$31="Свои размеры"),"Укажите свои размеры собственной рамы","")</f>
        <v/>
      </c>
      <c r="B32" s="60" t="s">
        <v>54</v>
      </c>
      <c r="C32" s="60" t="s">
        <v>58</v>
      </c>
      <c r="D32" s="11" t="s">
        <v>14</v>
      </c>
      <c r="E32" s="89" t="str">
        <f xml:space="preserve">
IF(AND($B$31="Свои размеры",$B$21="На собственной раме"),"X","")</f>
        <v/>
      </c>
      <c r="F32" s="89"/>
      <c r="G32" s="89" t="str">
        <f xml:space="preserve">
IF(AND($B$31="Свои размеры",$B$21="На собственной раме"),"Y","")</f>
        <v/>
      </c>
      <c r="H32" s="90"/>
    </row>
    <row r="33" spans="1:8" ht="19.350000000000001" customHeight="1" x14ac:dyDescent="0.3">
      <c r="A33" s="23" t="str">
        <f>IF(AND($B$21="На собственной раме",$B$31="Свои размеры"),"Профиль собственной рамы","")</f>
        <v/>
      </c>
      <c r="B33" s="123" t="str">
        <f xml:space="preserve">
IF(OR($B$32&gt;=900,$C$32&gt;=900),"40х60","30х40")</f>
        <v>40х60</v>
      </c>
      <c r="C33" s="123"/>
      <c r="D33" s="123"/>
      <c r="E33" s="89" t="str">
        <f xml:space="preserve">
IFERROR(IF(AND($B$33="30х40",$B$32&lt;=470),$B$32-140,
IF(AND($B$33="30х40",$B$32&gt;470),$B$32-160,
IF(AND($B$33="40х60",$B$32&lt;=470),$B$32-200,
IF(AND($B$33="40х60",$B$32&gt;470),$B$32-200,"")))),"")</f>
        <v/>
      </c>
      <c r="F33" s="89"/>
      <c r="G33" s="89" t="str">
        <f xml:space="preserve">
IFERROR(IF(AND($B$33="30х40",$C$32&lt;=470),$C$32-140,
IF(AND($B$33="30х40",$C$32&gt;470),$C$32-160,
IF(AND($B$33="40х60",$C$32&lt;=470),$C$32-200,
IF(AND($B$33="40х60",$C$32&gt;470),$C$32-200,"")))),"")</f>
        <v/>
      </c>
      <c r="H33" s="90"/>
    </row>
    <row r="34" spans="1:8" ht="19.350000000000001" customHeight="1" x14ac:dyDescent="0.3">
      <c r="A34" s="24" t="str">
        <f xml:space="preserve">
IF($B$21="На раме T-Bond","Выберите размеры трафарет на раме Т-Bond","")</f>
        <v/>
      </c>
      <c r="B34" s="95" t="s">
        <v>56</v>
      </c>
      <c r="C34" s="95"/>
      <c r="D34" s="95"/>
      <c r="E34" s="91" t="str">
        <f xml:space="preserve">
IF(AND($B$34="584х584",$B$21="На раме T-Bond"),"Подходит для систем натяжения: Alfa Tetra, SMTtech, FG, Alfa tensoRed",
IF(AND($B$34="558х558",$B$21="На раме T-Bond"),"Подходит для системы натяжения: FG",
IF(AND($B$34="710х584",$B$21="На раме T-Bond"),"Подходит для системы натяжения: FG",
IF(AND($B$34="370х470",$B$21="На раме T-Bond"),"Подходит для системы натяжения: FG",""))))</f>
        <v/>
      </c>
      <c r="F34" s="91"/>
      <c r="G34" s="91"/>
      <c r="H34" s="91"/>
    </row>
    <row r="35" spans="1:8" ht="19.350000000000001" customHeight="1" x14ac:dyDescent="0.3">
      <c r="A35" s="24" t="str">
        <f>IF($B$21="Нестандарт. изделие","Укажите количество изделий","")</f>
        <v/>
      </c>
      <c r="B35" s="132" t="s">
        <v>55</v>
      </c>
      <c r="C35" s="132"/>
      <c r="D35" s="11" t="s">
        <v>38</v>
      </c>
      <c r="E35" s="121"/>
      <c r="F35" s="121"/>
      <c r="G35" s="121"/>
      <c r="H35" s="122"/>
    </row>
    <row r="36" spans="1:8" ht="14.4" x14ac:dyDescent="0.3">
      <c r="A36" s="119" t="s">
        <v>16</v>
      </c>
      <c r="B36" s="119"/>
      <c r="C36" s="119"/>
      <c r="D36" s="119"/>
      <c r="E36" s="119"/>
      <c r="F36" s="119"/>
      <c r="G36" s="119"/>
      <c r="H36" s="119"/>
    </row>
    <row r="37" spans="1:8" ht="18" customHeight="1" x14ac:dyDescent="0.3">
      <c r="A37" s="25" t="s">
        <v>17</v>
      </c>
      <c r="B37" s="104" t="s">
        <v>96</v>
      </c>
      <c r="C37" s="105"/>
      <c r="D37" s="106"/>
      <c r="E37" s="124" t="s">
        <v>66</v>
      </c>
      <c r="F37" s="125"/>
      <c r="G37" s="125"/>
      <c r="H37" s="126"/>
    </row>
    <row r="38" spans="1:8" ht="19.350000000000001" customHeight="1" x14ac:dyDescent="0.3">
      <c r="A38" s="25" t="s">
        <v>102</v>
      </c>
      <c r="B38" s="116" t="s">
        <v>97</v>
      </c>
      <c r="C38" s="117"/>
      <c r="D38" s="118"/>
      <c r="E38" s="127"/>
      <c r="F38" s="125"/>
      <c r="G38" s="125"/>
      <c r="H38" s="126"/>
    </row>
    <row r="39" spans="1:8" ht="19.350000000000001" customHeight="1" x14ac:dyDescent="0.3">
      <c r="A39" s="26" t="str">
        <f>IF(OR($B$37="Нестандарт",$B$37="Стандарт+QR клиента"),"Введите текст маркировки","")</f>
        <v/>
      </c>
      <c r="B39" s="128" t="s">
        <v>0</v>
      </c>
      <c r="C39" s="128"/>
      <c r="D39" s="128"/>
      <c r="E39" s="128"/>
      <c r="F39" s="128"/>
      <c r="G39" s="128"/>
      <c r="H39" s="129"/>
    </row>
    <row r="40" spans="1:8" ht="19.350000000000001" customHeight="1" x14ac:dyDescent="0.3">
      <c r="A40" s="27" t="s">
        <v>18</v>
      </c>
      <c r="B40" s="92" t="s">
        <v>95</v>
      </c>
      <c r="C40" s="93"/>
      <c r="D40" s="94"/>
      <c r="E40" s="130" t="s">
        <v>93</v>
      </c>
      <c r="F40" s="130"/>
      <c r="G40" s="130"/>
      <c r="H40" s="131"/>
    </row>
    <row r="41" spans="1:8" ht="19.350000000000001" customHeight="1" x14ac:dyDescent="0.3">
      <c r="A41" s="28" t="str">
        <f>IF($B$40="Нет                                   ˅","","Количество реперных знаков")</f>
        <v/>
      </c>
      <c r="B41" s="120" t="s">
        <v>55</v>
      </c>
      <c r="C41" s="120"/>
      <c r="D41" s="9" t="s">
        <v>38</v>
      </c>
      <c r="E41" s="107"/>
      <c r="F41" s="108"/>
      <c r="G41" s="108"/>
      <c r="H41" s="109"/>
    </row>
    <row r="42" spans="1:8" ht="14.4" x14ac:dyDescent="0.3">
      <c r="A42" s="119" t="str">
        <f xml:space="preserve">
IF($B$20="Экспресс","Дополнительные сервисы недоступны для тарифа экспресс","Дополнительные сервисы")</f>
        <v>Дополнительные сервисы</v>
      </c>
      <c r="B42" s="119"/>
      <c r="C42" s="119"/>
      <c r="D42" s="119"/>
      <c r="E42" s="119"/>
      <c r="F42" s="119"/>
      <c r="G42" s="119"/>
      <c r="H42" s="119"/>
    </row>
    <row r="43" spans="1:8" ht="19.350000000000001" customHeight="1" x14ac:dyDescent="0.3">
      <c r="A43" s="12" t="s">
        <v>19</v>
      </c>
      <c r="B43" s="104" t="s">
        <v>95</v>
      </c>
      <c r="C43" s="105"/>
      <c r="D43" s="106"/>
      <c r="E43" s="103" t="s">
        <v>59</v>
      </c>
      <c r="F43" s="85"/>
      <c r="G43" s="85"/>
      <c r="H43" s="86"/>
    </row>
    <row r="44" spans="1:8" ht="19.350000000000001" customHeight="1" x14ac:dyDescent="0.3">
      <c r="A44" s="13" t="s">
        <v>20</v>
      </c>
      <c r="B44" s="92" t="s">
        <v>95</v>
      </c>
      <c r="C44" s="93"/>
      <c r="D44" s="94"/>
      <c r="E44" s="103" t="s">
        <v>51</v>
      </c>
      <c r="F44" s="85"/>
      <c r="G44" s="85"/>
      <c r="H44" s="86"/>
    </row>
    <row r="45" spans="1:8" ht="19.350000000000001" customHeight="1" x14ac:dyDescent="0.3">
      <c r="A45" s="13" t="s">
        <v>21</v>
      </c>
      <c r="B45" s="92" t="s">
        <v>95</v>
      </c>
      <c r="C45" s="93"/>
      <c r="D45" s="94"/>
      <c r="E45" s="103" t="str">
        <f xml:space="preserve">
IF($B$45="Да","Для заказа укажите в проекте области StepUp/StepDown, и толщину металла в этих зонах.","Для нанесения различного количества пасты при трафаретной печати.")</f>
        <v>Для нанесения различного количества пасты при трафаретной печати.</v>
      </c>
      <c r="F45" s="85"/>
      <c r="G45" s="85"/>
      <c r="H45" s="86"/>
    </row>
    <row r="46" spans="1:8" ht="19.2" customHeight="1" x14ac:dyDescent="0.3">
      <c r="A46" s="39" t="s">
        <v>22</v>
      </c>
      <c r="B46" s="116" t="s">
        <v>95</v>
      </c>
      <c r="C46" s="117"/>
      <c r="D46" s="118"/>
      <c r="E46" s="107" t="str">
        <f>IF($B$46="Да","Пришлем файлы проекта на проверку перед выставлением счета. Без согласования счет не будет выставлен.","")</f>
        <v/>
      </c>
      <c r="F46" s="108"/>
      <c r="G46" s="108"/>
      <c r="H46" s="109"/>
    </row>
    <row r="47" spans="1:8" ht="14.4" x14ac:dyDescent="0.3">
      <c r="A47" s="119" t="s">
        <v>23</v>
      </c>
      <c r="B47" s="119"/>
      <c r="C47" s="119"/>
      <c r="D47" s="119"/>
      <c r="E47" s="119"/>
      <c r="F47" s="119"/>
      <c r="G47" s="119"/>
      <c r="H47" s="119"/>
    </row>
    <row r="48" spans="1:8" ht="19.350000000000001" customHeight="1" x14ac:dyDescent="0.3">
      <c r="A48" s="110"/>
      <c r="B48" s="111"/>
      <c r="C48" s="111"/>
      <c r="D48" s="111"/>
      <c r="E48" s="111"/>
      <c r="F48" s="111"/>
      <c r="G48" s="111"/>
      <c r="H48" s="112"/>
    </row>
    <row r="49" spans="1:8" ht="19.350000000000001" customHeight="1" x14ac:dyDescent="0.3">
      <c r="A49" s="110"/>
      <c r="B49" s="111"/>
      <c r="C49" s="111"/>
      <c r="D49" s="111"/>
      <c r="E49" s="111"/>
      <c r="F49" s="111"/>
      <c r="G49" s="111"/>
      <c r="H49" s="112"/>
    </row>
    <row r="50" spans="1:8" ht="19.350000000000001" customHeight="1" x14ac:dyDescent="0.3">
      <c r="A50" s="110"/>
      <c r="B50" s="111"/>
      <c r="C50" s="111"/>
      <c r="D50" s="111"/>
      <c r="E50" s="111"/>
      <c r="F50" s="111"/>
      <c r="G50" s="111"/>
      <c r="H50" s="112"/>
    </row>
    <row r="51" spans="1:8" ht="19.350000000000001" customHeight="1" x14ac:dyDescent="0.3">
      <c r="A51" s="110"/>
      <c r="B51" s="111"/>
      <c r="C51" s="111"/>
      <c r="D51" s="111"/>
      <c r="E51" s="111"/>
      <c r="F51" s="111"/>
      <c r="G51" s="111"/>
      <c r="H51" s="112"/>
    </row>
    <row r="52" spans="1:8" ht="19.350000000000001" customHeight="1" x14ac:dyDescent="0.3">
      <c r="A52" s="110"/>
      <c r="B52" s="111"/>
      <c r="C52" s="111"/>
      <c r="D52" s="111"/>
      <c r="E52" s="111"/>
      <c r="F52" s="111"/>
      <c r="G52" s="111"/>
      <c r="H52" s="112"/>
    </row>
    <row r="53" spans="1:8" ht="19.350000000000001" customHeight="1" x14ac:dyDescent="0.3">
      <c r="A53" s="110"/>
      <c r="B53" s="111"/>
      <c r="C53" s="111"/>
      <c r="D53" s="111"/>
      <c r="E53" s="111"/>
      <c r="F53" s="111"/>
      <c r="G53" s="111"/>
      <c r="H53" s="112"/>
    </row>
    <row r="54" spans="1:8" ht="19.350000000000001" customHeight="1" x14ac:dyDescent="0.3">
      <c r="A54" s="113"/>
      <c r="B54" s="114"/>
      <c r="C54" s="114"/>
      <c r="D54" s="114"/>
      <c r="E54" s="114"/>
      <c r="F54" s="114"/>
      <c r="G54" s="111"/>
      <c r="H54" s="115"/>
    </row>
    <row r="55" spans="1:8" ht="19.350000000000001" customHeight="1" x14ac:dyDescent="0.3">
      <c r="A55" s="15"/>
      <c r="B55" s="16"/>
      <c r="C55" s="17"/>
      <c r="D55" s="17"/>
      <c r="E55" s="17"/>
      <c r="F55" s="17"/>
      <c r="G55" s="14"/>
      <c r="H55" s="15"/>
    </row>
  </sheetData>
  <sheetProtection algorithmName="SHA-512" hashValue="yslKE6+sRXuQ1UyyqUS9U9AbnvEpIqjTdGZ5X+WxZEj5MADaRie+b1nabuNkFUD7tN3U0/FnrwZHLnFeuJ7rNA==" saltValue="N/eFnvxm4OxBa2KvtXYd8w==" spinCount="100000" sheet="1" selectLockedCells="1"/>
  <protectedRanges>
    <protectedRange sqref="E40 E37 E43:H46 A43:A46 E21:H21 E26:H35 A20:A41 E20" name="Диапазон1"/>
  </protectedRanges>
  <mergeCells count="61">
    <mergeCell ref="A24:H24"/>
    <mergeCell ref="A36:H36"/>
    <mergeCell ref="A42:H42"/>
    <mergeCell ref="B41:C41"/>
    <mergeCell ref="E35:H35"/>
    <mergeCell ref="B33:D33"/>
    <mergeCell ref="E37:H38"/>
    <mergeCell ref="B39:H39"/>
    <mergeCell ref="E40:H41"/>
    <mergeCell ref="B37:D37"/>
    <mergeCell ref="B38:D38"/>
    <mergeCell ref="B40:D40"/>
    <mergeCell ref="B34:D34"/>
    <mergeCell ref="B35:C35"/>
    <mergeCell ref="E32:F32"/>
    <mergeCell ref="E33:F33"/>
    <mergeCell ref="E46:H46"/>
    <mergeCell ref="A48:H54"/>
    <mergeCell ref="E43:H43"/>
    <mergeCell ref="E44:H44"/>
    <mergeCell ref="E45:H45"/>
    <mergeCell ref="B44:D44"/>
    <mergeCell ref="B43:D43"/>
    <mergeCell ref="B45:D45"/>
    <mergeCell ref="B46:D46"/>
    <mergeCell ref="A47:H47"/>
    <mergeCell ref="G33:H33"/>
    <mergeCell ref="E34:H34"/>
    <mergeCell ref="B29:D29"/>
    <mergeCell ref="B21:D21"/>
    <mergeCell ref="B31:D31"/>
    <mergeCell ref="E29:H29"/>
    <mergeCell ref="E30:H30"/>
    <mergeCell ref="E21:H21"/>
    <mergeCell ref="E31:H31"/>
    <mergeCell ref="G32:H32"/>
    <mergeCell ref="B25:H25"/>
    <mergeCell ref="E26:H26"/>
    <mergeCell ref="E27:H28"/>
    <mergeCell ref="B26:D26"/>
    <mergeCell ref="B27:D27"/>
    <mergeCell ref="B28:D28"/>
    <mergeCell ref="B17:H17"/>
    <mergeCell ref="B18:H18"/>
    <mergeCell ref="E20:H20"/>
    <mergeCell ref="B23:D23"/>
    <mergeCell ref="B20:D20"/>
    <mergeCell ref="B22:D22"/>
    <mergeCell ref="E22:H22"/>
    <mergeCell ref="E23:H23"/>
    <mergeCell ref="A19:H19"/>
    <mergeCell ref="B11:H11"/>
    <mergeCell ref="B12:H12"/>
    <mergeCell ref="B13:E13"/>
    <mergeCell ref="B14:E14"/>
    <mergeCell ref="B15:H16"/>
    <mergeCell ref="A8:H8"/>
    <mergeCell ref="B9:H9"/>
    <mergeCell ref="A4:E5"/>
    <mergeCell ref="A6:E7"/>
    <mergeCell ref="B10:E10"/>
  </mergeCells>
  <conditionalFormatting sqref="A39">
    <cfRule type="expression" dxfId="19" priority="14">
      <formula>OR($B$37="Нестандарт",$B$37="Стандарт+QR клиента")</formula>
    </cfRule>
  </conditionalFormatting>
  <conditionalFormatting sqref="A41 D41">
    <cfRule type="expression" dxfId="18" priority="12">
      <formula>$B$40&lt;&gt;"Нет                                   ˅"</formula>
    </cfRule>
  </conditionalFormatting>
  <conditionalFormatting sqref="A14:E14 A15:H17">
    <cfRule type="expression" dxfId="17" priority="9">
      <formula>$B$13="Доставка"</formula>
    </cfRule>
  </conditionalFormatting>
  <conditionalFormatting sqref="A30:H30">
    <cfRule type="expression" dxfId="16" priority="35">
      <formula>$B$21&lt;&gt;"На листе"</formula>
    </cfRule>
  </conditionalFormatting>
  <conditionalFormatting sqref="A31:H31">
    <cfRule type="expression" dxfId="15" priority="36">
      <formula>$B$21="На собственной раме"</formula>
    </cfRule>
  </conditionalFormatting>
  <conditionalFormatting sqref="A32:H33">
    <cfRule type="expression" dxfId="14" priority="37">
      <formula>AND($B$21="На собственной раме",$B$31="Свои размеры")</formula>
    </cfRule>
  </conditionalFormatting>
  <conditionalFormatting sqref="A34:H34">
    <cfRule type="expression" dxfId="13" priority="38">
      <formula>$B$21="На раме T-Bond"</formula>
    </cfRule>
  </conditionalFormatting>
  <conditionalFormatting sqref="A35:H35">
    <cfRule type="expression" dxfId="12" priority="39">
      <formula>$B$21="Нестандарт. изделие"</formula>
    </cfRule>
  </conditionalFormatting>
  <conditionalFormatting sqref="A42:H42">
    <cfRule type="expression" dxfId="11" priority="6">
      <formula>$B$20="экспресс"</formula>
    </cfRule>
  </conditionalFormatting>
  <conditionalFormatting sqref="A43:H46">
    <cfRule type="expression" dxfId="10" priority="25">
      <formula>$B$20="Экспресс"</formula>
    </cfRule>
  </conditionalFormatting>
  <conditionalFormatting sqref="A44:H44">
    <cfRule type="expression" dxfId="9" priority="3">
      <formula>OR($B$21="на собственной раме",$B$21="на раме T-BOND")</formula>
    </cfRule>
  </conditionalFormatting>
  <conditionalFormatting sqref="B39">
    <cfRule type="expression" dxfId="8" priority="13">
      <formula>OR($B$37="Нестандарт",$B$37="Стандарт+QR клиента")</formula>
    </cfRule>
  </conditionalFormatting>
  <conditionalFormatting sqref="B30:C30 E30">
    <cfRule type="expression" dxfId="7" priority="4">
      <formula>AND($B$30+$C$30&gt;1330,$B$30&lt;&gt;"X",$C$30&lt;&gt;"Y")</formula>
    </cfRule>
  </conditionalFormatting>
  <conditionalFormatting sqref="B32:C32">
    <cfRule type="expression" dxfId="6" priority="40">
      <formula>AND($B$21="На собственной раме",$B$31="Свои размеры")</formula>
    </cfRule>
  </conditionalFormatting>
  <conditionalFormatting sqref="B35:C35">
    <cfRule type="expression" dxfId="5" priority="41">
      <formula>$B$21="Нестандарт. изделие"</formula>
    </cfRule>
  </conditionalFormatting>
  <conditionalFormatting sqref="B41:C41">
    <cfRule type="expression" dxfId="4" priority="11">
      <formula>$B$40&lt;&gt;"Нет                                   ˅"</formula>
    </cfRule>
  </conditionalFormatting>
  <conditionalFormatting sqref="B12:H12">
    <cfRule type="expression" dxfId="3" priority="1">
      <formula>$B$10="Физическое лицо"</formula>
    </cfRule>
  </conditionalFormatting>
  <conditionalFormatting sqref="B23:H23">
    <cfRule type="expression" dxfId="2" priority="24">
      <formula>$B$22="Да"</formula>
    </cfRule>
  </conditionalFormatting>
  <conditionalFormatting sqref="E20">
    <cfRule type="expression" dxfId="1" priority="7">
      <formula>AND($B$20="Экспресс",$B$21&lt;&gt;"На листе",$B$21&lt;&gt;"необходимо выбрать˅")</formula>
    </cfRule>
  </conditionalFormatting>
  <conditionalFormatting sqref="E30:H30">
    <cfRule type="expression" dxfId="0" priority="2">
      <formula>$B$30+$C$30&gt;1330</formula>
    </cfRule>
  </conditionalFormatting>
  <dataValidations count="7">
    <dataValidation type="whole" errorStyle="information" operator="lessThanOrEqual" allowBlank="1" showInputMessage="1" showErrorMessage="1" errorTitle="Превышено максимальное значение" error="Максимальный размер трафарета на раме: 1500х740 (рабочая область - 1250х540)" sqref="C32" xr:uid="{FEC1BE71-25E1-46E0-A88A-BE433EB26970}">
      <formula1>740</formula1>
    </dataValidation>
    <dataValidation type="whole" allowBlank="1" showInputMessage="1" sqref="C30" xr:uid="{1CA0A8BC-DBA0-405B-B541-DA62EE269C5B}">
      <formula1>1</formula1>
      <formula2>730</formula2>
    </dataValidation>
    <dataValidation type="whole" allowBlank="1" showInputMessage="1" sqref="B30" xr:uid="{BC89650D-17CE-4026-BC95-EB7F70AD7C26}">
      <formula1>1</formula1>
      <formula2>600</formula2>
    </dataValidation>
    <dataValidation type="textLength" errorStyle="information" operator="lessThan" allowBlank="1" showErrorMessage="1" errorTitle="Превышено кол-во символов " error="Количество символов в наименовании проекта не должно превышать 50 символов. " prompt="Количество символов в наименовании проекта не должно превышать 50 символов. " sqref="B25:H25" xr:uid="{4CB0984E-2858-4140-B146-E056665415FC}">
      <formula1>51</formula1>
    </dataValidation>
    <dataValidation type="list" allowBlank="1" showInputMessage="1" showErrorMessage="1" sqref="B13" xr:uid="{12CB515D-CF50-4828-B0D4-46F37892E9B0}">
      <formula1>"необходимо выбрать                                        ˅,доставка,самовывоз из офиса Зеленограда,самовывоз из офиса в Санкт-Петербурге,самовывоз из офиса в Екатеринбурге"</formula1>
    </dataValidation>
    <dataValidation type="list" allowBlank="1" showInputMessage="1" showErrorMessage="1" promptTitle="необходимо заполнить" sqref="B10" xr:uid="{1E7928E4-F660-4B5F-9381-C1FE0EE978EB}">
      <formula1>"необходимо выбрать                                        ˅,Юридическое лицо,Физическое лицо,Индивидуальный предприниматель"</formula1>
    </dataValidation>
    <dataValidation type="whole" errorStyle="information" operator="lessThanOrEqual" allowBlank="1" showErrorMessage="1" errorTitle="Превышено максимальное значение" error="Максимальный размер трафарета на раме: 1500х740 (рабочая область - 1250х540)" promptTitle="Максимальный размер трафарета" prompt="Максимальные габариты трафарета на раме 1500х740 (рабочая область - 1250х560)" sqref="B32" xr:uid="{B4C973DF-9DAB-497C-A313-43CA2DED20BF}">
      <formula1>1500</formula1>
    </dataValidation>
  </dataValidations>
  <hyperlinks>
    <hyperlink ref="A6:E7" r:id="rId1" display="Даю Согласие на получение рассылки рекламно-информационных материалов." xr:uid="{750C6501-9431-4840-85F1-7B87F3AB30EA}"/>
    <hyperlink ref="A4:E5" r:id="rId2" display="Отправляя заполненный бланк в ТРАФАРЕЗ, я соглашаюсь с условиями Политики обработки персональных данных" xr:uid="{C78295E3-7E9F-413C-8134-90C7EABF6B48}"/>
  </hyperlinks>
  <pageMargins left="0.82677165354330706" right="0.23622047244094488" top="0.3543307086614173" bottom="0.74803149606299213" header="0.31496062992125984" footer="0.31496062992125984"/>
  <pageSetup paperSize="9" scale="76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7</xdr:col>
                    <xdr:colOff>91440</xdr:colOff>
                    <xdr:row>2</xdr:row>
                    <xdr:rowOff>129540</xdr:rowOff>
                  </from>
                  <to>
                    <xdr:col>7</xdr:col>
                    <xdr:colOff>304800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83820</xdr:colOff>
                    <xdr:row>4</xdr:row>
                    <xdr:rowOff>121920</xdr:rowOff>
                  </from>
                  <to>
                    <xdr:col>7</xdr:col>
                    <xdr:colOff>297180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BD790CA6-0DE6-4398-827A-76EABE23667C}">
          <x14:formula1>
            <xm:f>Список!$B$6:$B$10</xm:f>
          </x14:formula1>
          <xm:sqref>B14:E14</xm:sqref>
        </x14:dataValidation>
        <x14:dataValidation type="list" allowBlank="1" showInputMessage="1" showErrorMessage="1" xr:uid="{915ED16B-A24C-4838-B6DD-DE1231497E0D}">
          <x14:formula1>
            <xm:f>Список!$D$6:$D$7</xm:f>
          </x14:formula1>
          <xm:sqref>B20:D20</xm:sqref>
        </x14:dataValidation>
        <x14:dataValidation type="list" allowBlank="1" showInputMessage="1" showErrorMessage="1" xr:uid="{2798E1CE-1260-4726-8E20-E9FDA64BAD04}">
          <x14:formula1>
            <xm:f>Список!$D$10:$D$11</xm:f>
          </x14:formula1>
          <xm:sqref>B22:D22 B26:D26 B45:D46 B43:D43</xm:sqref>
        </x14:dataValidation>
        <x14:dataValidation type="list" allowBlank="1" showInputMessage="1" showErrorMessage="1" xr:uid="{C7849B50-4421-445F-B23D-80B85178653F}">
          <x14:formula1>
            <xm:f>Список!$D$14:$D$18</xm:f>
          </x14:formula1>
          <xm:sqref>B21:D21 B21:D21</xm:sqref>
        </x14:dataValidation>
        <x14:dataValidation type="list" allowBlank="1" showInputMessage="1" showErrorMessage="1" xr:uid="{74390BC2-9D9B-4578-9D4B-E3017E32A5AE}">
          <x14:formula1>
            <xm:f>Список!$F$6:$F$8</xm:f>
          </x14:formula1>
          <xm:sqref>B27:D27</xm:sqref>
        </x14:dataValidation>
        <x14:dataValidation type="list" allowBlank="1" showInputMessage="1" showErrorMessage="1" xr:uid="{1E697414-B59D-4BB4-8DFD-32BBA41008BF}">
          <x14:formula1>
            <xm:f>Список!$F$11:$F$13</xm:f>
          </x14:formula1>
          <xm:sqref>B28:D28</xm:sqref>
        </x14:dataValidation>
        <x14:dataValidation type="list" allowBlank="1" showInputMessage="1" showErrorMessage="1" xr:uid="{B02B2759-0626-41BA-AFD5-D0825F502463}">
          <x14:formula1>
            <xm:f>Список!$F$16:$F$25</xm:f>
          </x14:formula1>
          <xm:sqref>B29:D29</xm:sqref>
        </x14:dataValidation>
        <x14:dataValidation type="list" allowBlank="1" showInputMessage="1" showErrorMessage="1" xr:uid="{306FB0FF-4B2E-4C1F-B2FD-08D038A781FA}">
          <x14:formula1>
            <xm:f>Список!$H$6:$H$11</xm:f>
          </x14:formula1>
          <xm:sqref>B31</xm:sqref>
        </x14:dataValidation>
        <x14:dataValidation type="list" allowBlank="1" showInputMessage="1" showErrorMessage="1" xr:uid="{112F604C-99B6-48CF-AB93-A1CF016C3FE5}">
          <x14:formula1>
            <xm:f>Список!$H$14:$H$17</xm:f>
          </x14:formula1>
          <xm:sqref>B34</xm:sqref>
        </x14:dataValidation>
        <x14:dataValidation type="list" allowBlank="1" showInputMessage="1" showErrorMessage="1" xr:uid="{51EB2343-1B3C-4002-B255-59DD09FF8711}">
          <x14:formula1>
            <xm:f>Список!$J$6:$J$10</xm:f>
          </x14:formula1>
          <xm:sqref>B37:D37</xm:sqref>
        </x14:dataValidation>
        <x14:dataValidation type="list" allowBlank="1" showInputMessage="1" showErrorMessage="1" xr:uid="{67687933-14AC-4FB7-80C0-38E442180A1E}">
          <x14:formula1>
            <xm:f>Список!$J$13:$J$14</xm:f>
          </x14:formula1>
          <xm:sqref>B38:D38</xm:sqref>
        </x14:dataValidation>
        <x14:dataValidation type="list" allowBlank="1" showInputMessage="1" showErrorMessage="1" xr:uid="{D548705D-FB3A-46A7-8F81-48BC330A369B}">
          <x14:formula1>
            <xm:f>Список!$J$17:$J$19</xm:f>
          </x14:formula1>
          <xm:sqref>B40:D40</xm:sqref>
        </x14:dataValidation>
        <x14:dataValidation type="list" allowBlank="1" showInputMessage="1" showErrorMessage="1" xr:uid="{C073C13D-8752-4D25-8B68-D3A17B29EF53}">
          <x14:formula1>
            <xm:f>Список!$L$6:$L$8</xm:f>
          </x14:formula1>
          <xm:sqref>B44:D44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EA91-1CAF-4313-B17C-8EC0495B218C}">
  <dimension ref="B2:L26"/>
  <sheetViews>
    <sheetView topLeftCell="A4" workbookViewId="0">
      <selection activeCell="L14" sqref="L14"/>
    </sheetView>
  </sheetViews>
  <sheetFormatPr defaultRowHeight="14.4" x14ac:dyDescent="0.3"/>
  <cols>
    <col min="1" max="1" width="2.6640625" style="40" customWidth="1"/>
    <col min="2" max="2" width="24.5546875" style="40" bestFit="1" customWidth="1"/>
    <col min="3" max="3" width="2.109375" style="40" customWidth="1"/>
    <col min="4" max="4" width="22.5546875" style="40" bestFit="1" customWidth="1"/>
    <col min="5" max="5" width="2.21875" style="40" customWidth="1"/>
    <col min="6" max="6" width="23.6640625" style="40" bestFit="1" customWidth="1"/>
    <col min="7" max="7" width="2.21875" style="40" customWidth="1"/>
    <col min="8" max="8" width="22.77734375" style="40" bestFit="1" customWidth="1"/>
    <col min="9" max="9" width="2.44140625" style="40" customWidth="1"/>
    <col min="10" max="10" width="25.109375" style="40" bestFit="1" customWidth="1"/>
    <col min="11" max="11" width="1.5546875" style="40" customWidth="1"/>
    <col min="12" max="12" width="21.77734375" style="40" bestFit="1" customWidth="1"/>
    <col min="13" max="13" width="2.44140625" style="40" customWidth="1"/>
    <col min="14" max="14" width="25.109375" style="40" bestFit="1" customWidth="1"/>
    <col min="15" max="15" width="2.5546875" style="40" customWidth="1"/>
    <col min="16" max="16" width="21.77734375" style="40" bestFit="1" customWidth="1"/>
    <col min="17" max="16384" width="8.88671875" style="40"/>
  </cols>
  <sheetData>
    <row r="2" spans="2:12" ht="15" thickBot="1" x14ac:dyDescent="0.35"/>
    <row r="3" spans="2:12" s="42" customFormat="1" ht="15" thickBot="1" x14ac:dyDescent="0.35">
      <c r="B3" s="41" t="s">
        <v>88</v>
      </c>
      <c r="D3" s="41" t="s">
        <v>89</v>
      </c>
      <c r="F3" s="133" t="s">
        <v>90</v>
      </c>
      <c r="G3" s="134"/>
      <c r="H3" s="135"/>
      <c r="J3" s="41" t="s">
        <v>33</v>
      </c>
      <c r="L3" s="41" t="s">
        <v>92</v>
      </c>
    </row>
    <row r="4" spans="2:12" ht="6" customHeight="1" thickBot="1" x14ac:dyDescent="0.35">
      <c r="B4" s="43"/>
    </row>
    <row r="5" spans="2:12" x14ac:dyDescent="0.3">
      <c r="B5" s="44" t="s">
        <v>87</v>
      </c>
      <c r="D5" s="44" t="s">
        <v>5</v>
      </c>
      <c r="F5" s="44" t="s">
        <v>91</v>
      </c>
      <c r="H5" s="44" t="s">
        <v>28</v>
      </c>
      <c r="J5" s="44" t="s">
        <v>33</v>
      </c>
      <c r="L5" s="44" t="s">
        <v>20</v>
      </c>
    </row>
    <row r="6" spans="2:12" x14ac:dyDescent="0.3">
      <c r="B6" s="45" t="s">
        <v>56</v>
      </c>
      <c r="D6" s="46" t="s">
        <v>96</v>
      </c>
      <c r="F6" s="45" t="s">
        <v>56</v>
      </c>
      <c r="H6" s="45" t="s">
        <v>56</v>
      </c>
      <c r="J6" s="46" t="s">
        <v>96</v>
      </c>
      <c r="L6" s="45" t="s">
        <v>95</v>
      </c>
    </row>
    <row r="7" spans="2:12" ht="15" thickBot="1" x14ac:dyDescent="0.35">
      <c r="B7" s="45" t="s">
        <v>75</v>
      </c>
      <c r="D7" s="47" t="s">
        <v>68</v>
      </c>
      <c r="F7" s="46" t="s">
        <v>57</v>
      </c>
      <c r="H7" s="45" t="s">
        <v>39</v>
      </c>
      <c r="J7" s="45" t="s">
        <v>83</v>
      </c>
      <c r="L7" s="45" t="s">
        <v>35</v>
      </c>
    </row>
    <row r="8" spans="2:12" ht="15" thickBot="1" x14ac:dyDescent="0.35">
      <c r="B8" s="45" t="s">
        <v>76</v>
      </c>
      <c r="F8" s="47" t="s">
        <v>25</v>
      </c>
      <c r="H8" s="45" t="s">
        <v>40</v>
      </c>
      <c r="J8" s="45" t="s">
        <v>84</v>
      </c>
      <c r="L8" s="47" t="s">
        <v>36</v>
      </c>
    </row>
    <row r="9" spans="2:12" ht="15" thickBot="1" x14ac:dyDescent="0.35">
      <c r="B9" s="48" t="s">
        <v>77</v>
      </c>
      <c r="D9" s="44" t="s">
        <v>24</v>
      </c>
      <c r="H9" s="45" t="s">
        <v>41</v>
      </c>
      <c r="J9" s="45" t="s">
        <v>85</v>
      </c>
    </row>
    <row r="10" spans="2:12" ht="15" thickBot="1" x14ac:dyDescent="0.35">
      <c r="B10" s="47" t="s">
        <v>94</v>
      </c>
      <c r="D10" s="45" t="s">
        <v>74</v>
      </c>
      <c r="F10" s="44" t="s">
        <v>26</v>
      </c>
      <c r="H10" s="45" t="s">
        <v>42</v>
      </c>
      <c r="J10" s="47" t="s">
        <v>86</v>
      </c>
    </row>
    <row r="11" spans="2:12" ht="15" thickBot="1" x14ac:dyDescent="0.35">
      <c r="D11" s="49" t="s">
        <v>95</v>
      </c>
      <c r="F11" s="45" t="s">
        <v>56</v>
      </c>
      <c r="H11" s="47" t="s">
        <v>80</v>
      </c>
    </row>
    <row r="12" spans="2:12" ht="15" thickBot="1" x14ac:dyDescent="0.35">
      <c r="F12" s="45" t="s">
        <v>78</v>
      </c>
      <c r="J12" s="44" t="s">
        <v>34</v>
      </c>
    </row>
    <row r="13" spans="2:12" ht="15" thickBot="1" x14ac:dyDescent="0.35">
      <c r="D13" s="44" t="s">
        <v>15</v>
      </c>
      <c r="F13" s="47" t="s">
        <v>79</v>
      </c>
      <c r="H13" s="44" t="s">
        <v>30</v>
      </c>
      <c r="J13" s="45" t="s">
        <v>78</v>
      </c>
    </row>
    <row r="14" spans="2:12" ht="15" thickBot="1" x14ac:dyDescent="0.35">
      <c r="D14" s="45" t="s">
        <v>56</v>
      </c>
      <c r="H14" s="45" t="s">
        <v>56</v>
      </c>
      <c r="J14" s="47" t="s">
        <v>97</v>
      </c>
    </row>
    <row r="15" spans="2:12" ht="15" thickBot="1" x14ac:dyDescent="0.35">
      <c r="D15" s="45" t="s">
        <v>69</v>
      </c>
      <c r="F15" s="44" t="s">
        <v>27</v>
      </c>
      <c r="H15" s="45" t="s">
        <v>31</v>
      </c>
    </row>
    <row r="16" spans="2:12" x14ac:dyDescent="0.3">
      <c r="D16" s="45" t="s">
        <v>70</v>
      </c>
      <c r="F16" s="45" t="s">
        <v>56</v>
      </c>
      <c r="H16" s="45" t="s">
        <v>32</v>
      </c>
      <c r="J16" s="44" t="s">
        <v>18</v>
      </c>
    </row>
    <row r="17" spans="4:10" ht="15" thickBot="1" x14ac:dyDescent="0.35">
      <c r="D17" s="45" t="s">
        <v>71</v>
      </c>
      <c r="F17" s="50" t="s">
        <v>43</v>
      </c>
      <c r="H17" s="47" t="s">
        <v>29</v>
      </c>
      <c r="J17" s="45" t="s">
        <v>95</v>
      </c>
    </row>
    <row r="18" spans="4:10" ht="15" thickBot="1" x14ac:dyDescent="0.35">
      <c r="D18" s="47" t="s">
        <v>72</v>
      </c>
      <c r="F18" s="50" t="s">
        <v>44</v>
      </c>
      <c r="J18" s="45" t="s">
        <v>81</v>
      </c>
    </row>
    <row r="19" spans="4:10" ht="15" thickBot="1" x14ac:dyDescent="0.35">
      <c r="E19" s="51"/>
      <c r="F19" s="50" t="s">
        <v>45</v>
      </c>
      <c r="J19" s="47" t="s">
        <v>82</v>
      </c>
    </row>
    <row r="20" spans="4:10" ht="15" thickBot="1" x14ac:dyDescent="0.35">
      <c r="E20" s="51"/>
      <c r="F20" s="50" t="s">
        <v>46</v>
      </c>
    </row>
    <row r="21" spans="4:10" x14ac:dyDescent="0.3">
      <c r="E21" s="51"/>
      <c r="F21" s="50" t="s">
        <v>47</v>
      </c>
      <c r="J21" s="44" t="s">
        <v>37</v>
      </c>
    </row>
    <row r="22" spans="4:10" x14ac:dyDescent="0.3">
      <c r="E22" s="51"/>
      <c r="F22" s="50" t="s">
        <v>48</v>
      </c>
      <c r="J22" s="45" t="s">
        <v>52</v>
      </c>
    </row>
    <row r="23" spans="4:10" ht="15" thickBot="1" x14ac:dyDescent="0.35">
      <c r="E23" s="51"/>
      <c r="F23" s="50" t="s">
        <v>49</v>
      </c>
      <c r="J23" s="47">
        <v>4</v>
      </c>
    </row>
    <row r="24" spans="4:10" x14ac:dyDescent="0.3">
      <c r="E24" s="51"/>
      <c r="F24" s="50" t="s">
        <v>50</v>
      </c>
    </row>
    <row r="25" spans="4:10" ht="15" thickBot="1" x14ac:dyDescent="0.35">
      <c r="E25" s="51"/>
      <c r="F25" s="52" t="s">
        <v>73</v>
      </c>
    </row>
    <row r="26" spans="4:10" x14ac:dyDescent="0.3">
      <c r="E26" s="51"/>
    </row>
  </sheetData>
  <mergeCells count="1"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Ver 5.3</vt:lpstr>
      <vt:lpstr>Список</vt:lpstr>
      <vt:lpstr>'Ver 5.3'!Область_печати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Пустовалов Александр Владимирович</dc:creator>
  <cp:lastModifiedBy>Пустовалов Александр Владимирович</cp:lastModifiedBy>
  <cp:lastPrinted>2025-09-12T15:38:40Z</cp:lastPrinted>
  <dcterms:created xsi:type="dcterms:W3CDTF">2015-06-05T18:19:34Z</dcterms:created>
  <dcterms:modified xsi:type="dcterms:W3CDTF">2025-12-26T07:20:20Z</dcterms:modified>
</cp:coreProperties>
</file>